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externalReferences>
    <externalReference r:id="rId7"/>
    <externalReference r:id="rId8"/>
  </externalReferences>
  <definedNames>
    <definedName name="_xlnm.Print_Area" localSheetId="1">'Balance Sheet'!$A$2:$E$68</definedName>
    <definedName name="_xlnm.Print_Area" localSheetId="3">'Cashflow'!#REF!</definedName>
    <definedName name="_xlnm.Print_Area" localSheetId="2">'Equity'!$A$1:$M$90</definedName>
    <definedName name="_xlnm.Print_Area" localSheetId="0">'Income Statement'!$A$2:$G$47</definedName>
    <definedName name="_xlnm.Print_Area">'Income Statement'!$A$1:$F$53</definedName>
  </definedNames>
  <calcPr fullCalcOnLoad="1"/>
</workbook>
</file>

<file path=xl/sharedStrings.xml><?xml version="1.0" encoding="utf-8"?>
<sst xmlns="http://schemas.openxmlformats.org/spreadsheetml/2006/main" count="238" uniqueCount="157">
  <si>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</si>
  <si>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</si>
  <si>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</si>
  <si>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</si>
  <si>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</si>
  <si>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</si>
  <si>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</si>
  <si>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</si>
  <si>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</si>
  <si>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Total Current Assets</t>
  </si>
  <si>
    <t>CURRENT LIABILITIES</t>
  </si>
  <si>
    <t>Other Payables &amp; Accruals</t>
  </si>
  <si>
    <t>Short Term Borrowings</t>
  </si>
  <si>
    <t>Provision For Taxation</t>
  </si>
  <si>
    <t>Total Current Liabilities</t>
  </si>
  <si>
    <t>Share Capital</t>
  </si>
  <si>
    <t>Revenue</t>
  </si>
  <si>
    <t>Cost of Sale</t>
  </si>
  <si>
    <t>Gross Profit</t>
  </si>
  <si>
    <t>Other Income</t>
  </si>
  <si>
    <t>Operating Expenses</t>
  </si>
  <si>
    <t>Finance Cost</t>
  </si>
  <si>
    <t>Taxation:</t>
  </si>
  <si>
    <t>Associate Company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</si>
  <si>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</si>
  <si>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</si>
  <si>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</si>
  <si>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</si>
  <si>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</si>
  <si>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</si>
  <si>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Preceding Year</t>
  </si>
  <si>
    <t>Period Ended</t>
  </si>
  <si>
    <t xml:space="preserve">As at </t>
  </si>
  <si>
    <t>As at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</si>
  <si>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</si>
  <si>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</si>
  <si>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</si>
  <si>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</si>
  <si>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</si>
  <si>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</si>
  <si>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</si>
  <si>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</si>
  <si>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</si>
  <si>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</si>
  <si>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</si>
  <si>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</si>
  <si>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</si>
  <si>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</si>
  <si>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</si>
  <si>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</si>
  <si>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Changes in working capital</t>
  </si>
  <si>
    <t>Net change in current assets</t>
  </si>
  <si>
    <t>Net change in current liabilities</t>
  </si>
  <si>
    <t>Tax paid</t>
  </si>
  <si>
    <t>Interest received</t>
  </si>
  <si>
    <t>Proceeds from disposal of property, plant &amp; equipment</t>
  </si>
  <si>
    <t>Net cash used in investing activities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</si>
  <si>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</si>
  <si>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</si>
  <si>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</si>
  <si>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</si>
  <si>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</si>
  <si>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</si>
  <si>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Other</t>
  </si>
  <si>
    <t>Distributable</t>
  </si>
  <si>
    <t xml:space="preserve">          Non-Distributable</t>
  </si>
  <si>
    <t>Share-based payment under ESOS</t>
  </si>
  <si>
    <t>Minority</t>
  </si>
  <si>
    <t>Interest</t>
  </si>
  <si>
    <t>Profit</t>
  </si>
  <si>
    <t>Term Loans</t>
  </si>
  <si>
    <t>Net cash generated from financing activities</t>
  </si>
  <si>
    <t xml:space="preserve">Profit Before Taxation </t>
  </si>
  <si>
    <t>Attributable to:</t>
  </si>
  <si>
    <t>Net Profit Attributable to Ordinary Equity Holders</t>
  </si>
  <si>
    <t>.</t>
  </si>
  <si>
    <t>-</t>
  </si>
  <si>
    <t>Net bank borrowings</t>
  </si>
  <si>
    <t>Dividend paid</t>
  </si>
  <si>
    <t>Issuance of bonus shares</t>
  </si>
  <si>
    <t>`</t>
  </si>
  <si>
    <t>NON-CURRENT ASSETS</t>
  </si>
  <si>
    <t>Trade Payables</t>
  </si>
  <si>
    <t>NON-CURRENT LIABILITIES</t>
  </si>
  <si>
    <t>Warrants exercised during the period</t>
  </si>
  <si>
    <t>Foreign</t>
  </si>
  <si>
    <t>Exchange</t>
  </si>
  <si>
    <t>Reserve</t>
  </si>
  <si>
    <t>Net income recognise directly in equity - foreign exchange</t>
  </si>
  <si>
    <t xml:space="preserve">   differences on translation of foreign operation</t>
  </si>
  <si>
    <t>Increase in fixed deposit pledge</t>
  </si>
  <si>
    <t>Aidil</t>
  </si>
  <si>
    <t>Net Profit For the Period</t>
  </si>
  <si>
    <t>Total Non-Current Assets</t>
  </si>
  <si>
    <t>Other Receivables, Prepayment &amp; Deposits</t>
  </si>
  <si>
    <t>Hire Purchase &amp; Lease Payables</t>
  </si>
  <si>
    <t>NET CURRENT ASSETS</t>
  </si>
  <si>
    <t>Minority Interest</t>
  </si>
  <si>
    <t>Net change in cash and cash equivalents</t>
  </si>
  <si>
    <t>Opening cash and cash equivalents</t>
  </si>
  <si>
    <t>Closing cash and cash equivalents</t>
  </si>
  <si>
    <t>CASH FLOW FROM FINANCING ACTIVITIES</t>
  </si>
  <si>
    <t>CASH FLOW FROM INVESTING ACTIVITIES</t>
  </si>
  <si>
    <t>ESOS share subscription during the period</t>
  </si>
  <si>
    <t>Realisation of revaluation reserve</t>
  </si>
  <si>
    <t>Cummulative to Date</t>
  </si>
  <si>
    <t>Unaudited</t>
  </si>
  <si>
    <t>Audited</t>
  </si>
  <si>
    <t xml:space="preserve">Total Non-Current Liabilities </t>
  </si>
  <si>
    <t xml:space="preserve">Treasury </t>
  </si>
  <si>
    <t>Shares</t>
  </si>
  <si>
    <t>Repurchase of shares</t>
  </si>
  <si>
    <t>Revaluation</t>
  </si>
  <si>
    <t xml:space="preserve">OF CHANGES IN EQUITY FOR THE </t>
  </si>
  <si>
    <t>Balance as at 31.12.07</t>
  </si>
  <si>
    <t>Share of (Loss)/Profit From Associate</t>
  </si>
  <si>
    <t>Company &amp; Subsidiary Companies</t>
  </si>
  <si>
    <t xml:space="preserve">Equity Holders of the Parent </t>
  </si>
  <si>
    <t>Total Equity</t>
  </si>
  <si>
    <t>EQUITY ATTRIBUTABLE TO EQUITY HOLDERS OF THE COMPANY</t>
  </si>
  <si>
    <t>Treasury Shares</t>
  </si>
  <si>
    <t>Balance as at 01.01.08</t>
  </si>
  <si>
    <t>Equity Attributable to Equity Holders of the Company</t>
  </si>
  <si>
    <t>Equity</t>
  </si>
  <si>
    <t>FINANCIAL YEAR ENDED 31 DECEMBER 2007</t>
  </si>
  <si>
    <t>(The figures have been audited)</t>
  </si>
  <si>
    <t>Balance as at 01.01.07</t>
  </si>
  <si>
    <t>Cash generated from operating activities</t>
  </si>
  <si>
    <t>Purchase of property, plant &amp; equipment</t>
  </si>
  <si>
    <t>Aishah</t>
  </si>
  <si>
    <t>RM150 million Serial Bonds Issuance</t>
  </si>
  <si>
    <t>Islamic MTN Programme</t>
  </si>
  <si>
    <t>Minority Interests</t>
  </si>
  <si>
    <t>Issuance of new shares</t>
  </si>
  <si>
    <t>Proceeds from Islamic MTN Programme</t>
  </si>
  <si>
    <t>Interest expenses</t>
  </si>
  <si>
    <t>Revaluation surplus*</t>
  </si>
  <si>
    <t xml:space="preserve">* After taking into consideration the next book value of the revalued seven (7) units of offshore support vessels on the date of revaluation i.e. 17 July 2008 </t>
  </si>
  <si>
    <t>FOR THE QUARTER ENDED 31 DECEMBER 2008</t>
  </si>
  <si>
    <t>(Unaudited)</t>
  </si>
  <si>
    <t>(Audited)</t>
  </si>
  <si>
    <t>BALANCE SHEET AS AT 31 DECEMBER 2008</t>
  </si>
  <si>
    <t>Cash &amp; Cash Equivalents</t>
  </si>
  <si>
    <t>Intangible Assets</t>
  </si>
  <si>
    <t>Balance as at 31.12.08</t>
  </si>
  <si>
    <t>OF CHANGES IN EQUITY FOR THE FOURTH</t>
  </si>
  <si>
    <t>QUARTER ENDED 31 DECEMBER 2008</t>
  </si>
  <si>
    <t>ESOS share subscription</t>
  </si>
  <si>
    <t xml:space="preserve">Warrants exercised </t>
  </si>
  <si>
    <t>Rights Shares exercised</t>
  </si>
  <si>
    <t>Expenses incurred on corporate exercise</t>
  </si>
  <si>
    <t>31 DECEMBER 2008</t>
  </si>
  <si>
    <t>Repayment of hire purchase</t>
  </si>
  <si>
    <t>Acquisition of shares in foreign subsidiary</t>
  </si>
  <si>
    <t>Operating profit/(loss) after working capital changes</t>
  </si>
  <si>
    <t>Net cash generated from/(used in) operating activities</t>
  </si>
  <si>
    <t>Acquisition of associate company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</si>
</sst>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color indexed="55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24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4" fillId="0" borderId="17" xfId="0" applyNumberFormat="1" applyFont="1" applyBorder="1" applyAlignment="1">
      <alignment/>
    </xf>
    <xf numFmtId="37" fontId="0" fillId="0" borderId="17" xfId="0" applyNumberForma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37" fontId="0" fillId="0" borderId="15" xfId="0" applyNumberForma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37" fontId="0" fillId="0" borderId="21" xfId="0" applyNumberFormat="1" applyBorder="1" applyAlignment="1">
      <alignment/>
    </xf>
    <xf numFmtId="37" fontId="0" fillId="0" borderId="24" xfId="0" applyNumberFormat="1" applyBorder="1" applyAlignment="1">
      <alignment/>
    </xf>
    <xf numFmtId="43" fontId="0" fillId="0" borderId="0" xfId="42" applyFont="1" applyAlignment="1">
      <alignment/>
    </xf>
    <xf numFmtId="0" fontId="8" fillId="0" borderId="21" xfId="0" applyFont="1" applyFill="1" applyBorder="1" applyAlignment="1" quotePrefix="1">
      <alignment/>
    </xf>
    <xf numFmtId="0" fontId="4" fillId="0" borderId="2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37" fontId="4" fillId="0" borderId="23" xfId="0" applyNumberFormat="1" applyFont="1" applyFill="1" applyBorder="1" applyAlignment="1">
      <alignment/>
    </xf>
    <xf numFmtId="37" fontId="4" fillId="0" borderId="25" xfId="0" applyNumberFormat="1" applyFont="1" applyFill="1" applyBorder="1" applyAlignment="1">
      <alignment/>
    </xf>
    <xf numFmtId="0" fontId="4" fillId="0" borderId="25" xfId="0" applyNumberFormat="1" applyFont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15" xfId="0" applyNumberForma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15" fontId="4" fillId="0" borderId="21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37" fontId="0" fillId="0" borderId="20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4" fillId="0" borderId="21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29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15" fontId="4" fillId="0" borderId="30" xfId="0" applyNumberFormat="1" applyFont="1" applyBorder="1" applyAlignment="1" quotePrefix="1">
      <alignment/>
    </xf>
    <xf numFmtId="0" fontId="4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39" fontId="0" fillId="0" borderId="12" xfId="0" applyNumberFormat="1" applyFill="1" applyBorder="1" applyAlignment="1">
      <alignment/>
    </xf>
    <xf numFmtId="3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37" fontId="8" fillId="0" borderId="30" xfId="0" applyNumberFormat="1" applyFont="1" applyFill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21" xfId="0" applyNumberFormat="1" applyFont="1" applyFill="1" applyBorder="1" applyAlignment="1">
      <alignment/>
    </xf>
    <xf numFmtId="178" fontId="8" fillId="0" borderId="30" xfId="42" applyNumberFormat="1" applyFont="1" applyFill="1" applyBorder="1" applyAlignment="1">
      <alignment horizontal="right"/>
    </xf>
    <xf numFmtId="178" fontId="8" fillId="0" borderId="21" xfId="42" applyNumberFormat="1" applyFont="1" applyFill="1" applyBorder="1" applyAlignment="1">
      <alignment horizontal="right"/>
    </xf>
    <xf numFmtId="178" fontId="8" fillId="0" borderId="0" xfId="42" applyNumberFormat="1" applyFont="1" applyFill="1" applyBorder="1" applyAlignment="1">
      <alignment horizontal="right"/>
    </xf>
    <xf numFmtId="178" fontId="8" fillId="0" borderId="33" xfId="42" applyNumberFormat="1" applyFont="1" applyFill="1" applyBorder="1" applyAlignment="1">
      <alignment horizontal="right"/>
    </xf>
    <xf numFmtId="178" fontId="1" fillId="0" borderId="34" xfId="42" applyNumberFormat="1" applyFont="1" applyFill="1" applyBorder="1" applyAlignment="1">
      <alignment horizontal="right"/>
    </xf>
    <xf numFmtId="178" fontId="1" fillId="0" borderId="25" xfId="42" applyNumberFormat="1" applyFont="1" applyFill="1" applyBorder="1" applyAlignment="1">
      <alignment horizontal="right"/>
    </xf>
    <xf numFmtId="37" fontId="0" fillId="0" borderId="20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0" fillId="0" borderId="26" xfId="0" applyNumberFormat="1" applyFill="1" applyBorder="1" applyAlignment="1">
      <alignment/>
    </xf>
    <xf numFmtId="37" fontId="4" fillId="0" borderId="35" xfId="0" applyNumberFormat="1" applyFont="1" applyFill="1" applyBorder="1" applyAlignment="1">
      <alignment/>
    </xf>
    <xf numFmtId="37" fontId="0" fillId="0" borderId="21" xfId="0" applyNumberFormat="1" applyFill="1" applyBorder="1" applyAlignment="1">
      <alignment horizontal="right"/>
    </xf>
    <xf numFmtId="43" fontId="8" fillId="0" borderId="33" xfId="42" applyFont="1" applyFill="1" applyBorder="1" applyAlignment="1">
      <alignment horizontal="right"/>
    </xf>
    <xf numFmtId="178" fontId="8" fillId="0" borderId="33" xfId="42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32" xfId="0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0" fontId="8" fillId="0" borderId="36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/>
    </xf>
    <xf numFmtId="37" fontId="8" fillId="0" borderId="28" xfId="0" applyNumberFormat="1" applyFont="1" applyFill="1" applyBorder="1" applyAlignment="1">
      <alignment/>
    </xf>
    <xf numFmtId="37" fontId="8" fillId="0" borderId="23" xfId="0" applyNumberFormat="1" applyFont="1" applyFill="1" applyBorder="1" applyAlignment="1">
      <alignment/>
    </xf>
    <xf numFmtId="37" fontId="8" fillId="0" borderId="29" xfId="0" applyNumberFormat="1" applyFont="1" applyFill="1" applyBorder="1" applyAlignment="1">
      <alignment/>
    </xf>
    <xf numFmtId="37" fontId="8" fillId="0" borderId="36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78" fontId="0" fillId="0" borderId="21" xfId="42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1" xfId="0" applyNumberFormat="1" applyFont="1" applyFill="1" applyBorder="1" applyAlignment="1">
      <alignment/>
    </xf>
    <xf numFmtId="37" fontId="0" fillId="0" borderId="27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1" xfId="0" applyFont="1" applyFill="1" applyBorder="1" applyAlignment="1">
      <alignment/>
    </xf>
    <xf numFmtId="178" fontId="1" fillId="0" borderId="34" xfId="42" applyNumberFormat="1" applyFont="1" applyFill="1" applyBorder="1" applyAlignment="1">
      <alignment horizontal="right"/>
    </xf>
    <xf numFmtId="178" fontId="1" fillId="0" borderId="25" xfId="42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4" fillId="0" borderId="21" xfId="0" applyNumberFormat="1" applyFont="1" applyBorder="1" applyAlignment="1">
      <alignment horizontal="center"/>
    </xf>
    <xf numFmtId="15" fontId="4" fillId="0" borderId="21" xfId="0" applyNumberFormat="1" applyFont="1" applyFill="1" applyBorder="1" applyAlignment="1" quotePrefix="1">
      <alignment horizontal="center"/>
    </xf>
    <xf numFmtId="0" fontId="4" fillId="0" borderId="24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12" fillId="0" borderId="15" xfId="0" applyNumberFormat="1" applyFont="1" applyBorder="1" applyAlignment="1">
      <alignment/>
    </xf>
    <xf numFmtId="37" fontId="12" fillId="0" borderId="17" xfId="0" applyNumberFormat="1" applyFont="1" applyBorder="1" applyAlignment="1">
      <alignment/>
    </xf>
    <xf numFmtId="37" fontId="12" fillId="0" borderId="23" xfId="0" applyNumberFormat="1" applyFont="1" applyBorder="1" applyAlignment="1">
      <alignment/>
    </xf>
    <xf numFmtId="37" fontId="12" fillId="0" borderId="24" xfId="0" applyNumberFormat="1" applyFont="1" applyBorder="1" applyAlignment="1">
      <alignment/>
    </xf>
    <xf numFmtId="37" fontId="4" fillId="0" borderId="15" xfId="0" applyNumberFormat="1" applyFont="1" applyFill="1" applyBorder="1" applyAlignment="1">
      <alignment/>
    </xf>
    <xf numFmtId="37" fontId="13" fillId="0" borderId="17" xfId="0" applyNumberFormat="1" applyFont="1" applyBorder="1" applyAlignment="1">
      <alignment/>
    </xf>
    <xf numFmtId="178" fontId="8" fillId="0" borderId="21" xfId="42" applyNumberFormat="1" applyFont="1" applyBorder="1" applyAlignment="1" quotePrefix="1">
      <alignment horizontal="center"/>
    </xf>
    <xf numFmtId="37" fontId="0" fillId="0" borderId="21" xfId="0" applyNumberFormat="1" applyFont="1" applyFill="1" applyBorder="1" applyAlignment="1">
      <alignment/>
    </xf>
    <xf numFmtId="43" fontId="0" fillId="0" borderId="21" xfId="42" applyFont="1" applyBorder="1" applyAlignment="1">
      <alignment horizontal="center"/>
    </xf>
    <xf numFmtId="178" fontId="0" fillId="0" borderId="21" xfId="42" applyNumberFormat="1" applyFont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12" fillId="0" borderId="38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0" fillId="0" borderId="15" xfId="0" applyNumberFormat="1" applyFont="1" applyBorder="1" applyAlignment="1">
      <alignment/>
    </xf>
    <xf numFmtId="0" fontId="1" fillId="0" borderId="33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41" fontId="8" fillId="0" borderId="21" xfId="42" applyNumberFormat="1" applyFont="1" applyFill="1" applyBorder="1" applyAlignment="1">
      <alignment/>
    </xf>
    <xf numFmtId="43" fontId="8" fillId="0" borderId="21" xfId="42" applyFont="1" applyFill="1" applyBorder="1" applyAlignment="1">
      <alignment horizontal="right"/>
    </xf>
    <xf numFmtId="178" fontId="8" fillId="0" borderId="21" xfId="42" applyNumberFormat="1" applyFont="1" applyFill="1" applyBorder="1" applyAlignment="1" quotePrefix="1">
      <alignment horizontal="right"/>
    </xf>
    <xf numFmtId="37" fontId="0" fillId="0" borderId="21" xfId="0" applyNumberFormat="1" applyFill="1" applyBorder="1" applyAlignment="1">
      <alignment horizontal="center"/>
    </xf>
    <xf numFmtId="37" fontId="0" fillId="0" borderId="16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43" fontId="8" fillId="0" borderId="21" xfId="42" applyFont="1" applyFill="1" applyBorder="1" applyAlignment="1">
      <alignment/>
    </xf>
    <xf numFmtId="43" fontId="8" fillId="0" borderId="33" xfId="42" applyFont="1" applyFill="1" applyBorder="1" applyAlignment="1">
      <alignment/>
    </xf>
    <xf numFmtId="0" fontId="8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178" fontId="14" fillId="0" borderId="21" xfId="42" applyNumberFormat="1" applyFont="1" applyFill="1" applyBorder="1" applyAlignment="1">
      <alignment horizontal="right"/>
    </xf>
    <xf numFmtId="178" fontId="14" fillId="0" borderId="33" xfId="42" applyNumberFormat="1" applyFont="1" applyFill="1" applyBorder="1" applyAlignment="1">
      <alignment horizontal="right"/>
    </xf>
    <xf numFmtId="43" fontId="14" fillId="0" borderId="21" xfId="42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37" fontId="0" fillId="0" borderId="37" xfId="0" applyNumberFormat="1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37" fontId="0" fillId="0" borderId="24" xfId="0" applyNumberFormat="1" applyFill="1" applyBorder="1" applyAlignment="1">
      <alignment/>
    </xf>
    <xf numFmtId="43" fontId="0" fillId="0" borderId="21" xfId="42" applyFont="1" applyFill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16" fontId="4" fillId="0" borderId="33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/>
    </xf>
    <xf numFmtId="37" fontId="0" fillId="0" borderId="33" xfId="0" applyNumberFormat="1" applyFont="1" applyBorder="1" applyAlignment="1">
      <alignment/>
    </xf>
    <xf numFmtId="178" fontId="0" fillId="0" borderId="33" xfId="42" applyNumberFormat="1" applyFont="1" applyBorder="1" applyAlignment="1">
      <alignment horizontal="right"/>
    </xf>
    <xf numFmtId="16" fontId="4" fillId="0" borderId="21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37" fontId="0" fillId="0" borderId="37" xfId="0" applyNumberFormat="1" applyFont="1" applyBorder="1" applyAlignment="1">
      <alignment/>
    </xf>
    <xf numFmtId="41" fontId="0" fillId="0" borderId="33" xfId="42" applyNumberFormat="1" applyFont="1" applyBorder="1" applyAlignment="1" quotePrefix="1">
      <alignment horizontal="right"/>
    </xf>
    <xf numFmtId="0" fontId="0" fillId="0" borderId="17" xfId="0" applyNumberFormat="1" applyFont="1" applyBorder="1" applyAlignment="1">
      <alignment/>
    </xf>
    <xf numFmtId="37" fontId="0" fillId="0" borderId="15" xfId="0" applyNumberForma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178" fontId="0" fillId="0" borderId="21" xfId="42" applyNumberFormat="1" applyFont="1" applyBorder="1" applyAlignment="1" quotePrefix="1">
      <alignment horizontal="center"/>
    </xf>
    <xf numFmtId="178" fontId="0" fillId="0" borderId="21" xfId="42" applyNumberFormat="1" applyFont="1" applyFill="1" applyBorder="1" applyAlignment="1" quotePrefix="1">
      <alignment horizontal="center"/>
    </xf>
    <xf numFmtId="178" fontId="0" fillId="0" borderId="21" xfId="42" applyNumberFormat="1" applyFont="1" applyFill="1" applyBorder="1" applyAlignment="1">
      <alignment/>
    </xf>
    <xf numFmtId="37" fontId="4" fillId="0" borderId="13" xfId="0" applyNumberFormat="1" applyFont="1" applyBorder="1" applyAlignment="1">
      <alignment/>
    </xf>
    <xf numFmtId="37" fontId="4" fillId="0" borderId="25" xfId="0" applyNumberFormat="1" applyFont="1" applyBorder="1" applyAlignment="1">
      <alignment/>
    </xf>
    <xf numFmtId="178" fontId="0" fillId="0" borderId="15" xfId="42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37" fontId="4" fillId="0" borderId="26" xfId="0" applyNumberFormat="1" applyFon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178" fontId="0" fillId="0" borderId="21" xfId="42" applyNumberFormat="1" applyFont="1" applyFill="1" applyBorder="1" applyAlignment="1">
      <alignment horizontal="right"/>
    </xf>
    <xf numFmtId="37" fontId="5" fillId="0" borderId="46" xfId="0" applyNumberFormat="1" applyFont="1" applyFill="1" applyBorder="1" applyAlignment="1">
      <alignment/>
    </xf>
    <xf numFmtId="37" fontId="4" fillId="0" borderId="26" xfId="0" applyNumberFormat="1" applyFont="1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11</xdr:row>
      <xdr:rowOff>114300</xdr:rowOff>
    </xdr:from>
    <xdr:to>
      <xdr:col>10</xdr:col>
      <xdr:colOff>581025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106025" y="22288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104775</xdr:rowOff>
    </xdr:from>
    <xdr:to>
      <xdr:col>4</xdr:col>
      <xdr:colOff>285750</xdr:colOff>
      <xdr:row>11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4067175" y="22193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63</xdr:row>
      <xdr:rowOff>104775</xdr:rowOff>
    </xdr:from>
    <xdr:to>
      <xdr:col>2</xdr:col>
      <xdr:colOff>676275</xdr:colOff>
      <xdr:row>63</xdr:row>
      <xdr:rowOff>104775</xdr:rowOff>
    </xdr:to>
    <xdr:sp>
      <xdr:nvSpPr>
        <xdr:cNvPr id="4" name="Line 1"/>
        <xdr:cNvSpPr>
          <a:spLocks/>
        </xdr:cNvSpPr>
      </xdr:nvSpPr>
      <xdr:spPr>
        <a:xfrm flipH="1">
          <a:off x="4067175" y="11639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63</xdr:row>
      <xdr:rowOff>114300</xdr:rowOff>
    </xdr:from>
    <xdr:to>
      <xdr:col>7</xdr:col>
      <xdr:colOff>657225</xdr:colOff>
      <xdr:row>63</xdr:row>
      <xdr:rowOff>114300</xdr:rowOff>
    </xdr:to>
    <xdr:sp>
      <xdr:nvSpPr>
        <xdr:cNvPr id="5" name="Line 2"/>
        <xdr:cNvSpPr>
          <a:spLocks/>
        </xdr:cNvSpPr>
      </xdr:nvSpPr>
      <xdr:spPr>
        <a:xfrm>
          <a:off x="8639175" y="11649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63</xdr:row>
      <xdr:rowOff>104775</xdr:rowOff>
    </xdr:from>
    <xdr:to>
      <xdr:col>2</xdr:col>
      <xdr:colOff>676275</xdr:colOff>
      <xdr:row>63</xdr:row>
      <xdr:rowOff>104775</xdr:rowOff>
    </xdr:to>
    <xdr:sp>
      <xdr:nvSpPr>
        <xdr:cNvPr id="6" name="Line 14"/>
        <xdr:cNvSpPr>
          <a:spLocks/>
        </xdr:cNvSpPr>
      </xdr:nvSpPr>
      <xdr:spPr>
        <a:xfrm flipH="1">
          <a:off x="4067175" y="11639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63</xdr:row>
      <xdr:rowOff>114300</xdr:rowOff>
    </xdr:from>
    <xdr:to>
      <xdr:col>7</xdr:col>
      <xdr:colOff>657225</xdr:colOff>
      <xdr:row>63</xdr:row>
      <xdr:rowOff>114300</xdr:rowOff>
    </xdr:to>
    <xdr:sp>
      <xdr:nvSpPr>
        <xdr:cNvPr id="7" name="Line 15"/>
        <xdr:cNvSpPr>
          <a:spLocks/>
        </xdr:cNvSpPr>
      </xdr:nvSpPr>
      <xdr:spPr>
        <a:xfrm>
          <a:off x="8639175" y="11649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ditserver\my%20documents\Documents%20and%20Settings\User\Desktop\TANJUNG-3rd%20Quarter%202008\3RD%20Q%20-2007\Financial%20Reporting%20-%203nd%20Quarter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e\Local%20Settings\Temporary%20Internet%20Files\Content.Outlook\HHV2LBGG\Copy%20of%20Financial%20Reporting%20-%204rd%20Quarter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flow"/>
    </sheetNames>
    <sheetDataSet>
      <sheetData sheetId="0">
        <row r="41">
          <cell r="E41">
            <v>0</v>
          </cell>
        </row>
      </sheetData>
      <sheetData sheetId="1">
        <row r="62">
          <cell r="C62">
            <v>145598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flow"/>
    </sheetNames>
    <sheetDataSet>
      <sheetData sheetId="0">
        <row r="32">
          <cell r="E32">
            <v>33844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4"/>
  <sheetViews>
    <sheetView showOutlineSymbols="0" view="pageBreakPreview" zoomScale="75" zoomScaleNormal="87" zoomScaleSheetLayoutView="75" zoomScalePageLayoutView="0" workbookViewId="0" topLeftCell="A10">
      <selection activeCell="I23" sqref="I23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8.99609375" style="25" customWidth="1"/>
    <col min="4" max="4" width="18.99609375" style="1" customWidth="1"/>
    <col min="5" max="5" width="18.88671875" style="1" customWidth="1"/>
    <col min="6" max="6" width="18.9960937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161"/>
      <c r="G1" s="161"/>
    </row>
    <row r="2" spans="1:7" ht="16.5" thickBot="1">
      <c r="A2" s="161"/>
      <c r="B2" s="42" t="s">
        <v>24</v>
      </c>
      <c r="G2" s="161"/>
    </row>
    <row r="3" spans="1:7" ht="15.75">
      <c r="A3" s="161"/>
      <c r="B3" s="15"/>
      <c r="C3" s="46"/>
      <c r="D3" s="7"/>
      <c r="E3" s="7"/>
      <c r="F3" s="162"/>
      <c r="G3" s="161"/>
    </row>
    <row r="4" spans="1:7" ht="15.75">
      <c r="A4" s="161"/>
      <c r="B4" s="8" t="s">
        <v>0</v>
      </c>
      <c r="D4" s="9"/>
      <c r="E4" s="9"/>
      <c r="F4" s="163"/>
      <c r="G4" s="161"/>
    </row>
    <row r="5" spans="1:7" ht="16.5" thickBot="1">
      <c r="A5" s="161"/>
      <c r="B5" s="13" t="s">
        <v>1</v>
      </c>
      <c r="C5" s="48"/>
      <c r="D5" s="14"/>
      <c r="E5" s="14"/>
      <c r="F5" s="164"/>
      <c r="G5" s="161"/>
    </row>
    <row r="6" spans="1:7" ht="15.75">
      <c r="A6" s="161"/>
      <c r="B6" s="8"/>
      <c r="C6" s="47"/>
      <c r="D6" s="12"/>
      <c r="E6" s="16"/>
      <c r="F6" s="163"/>
      <c r="G6" s="161"/>
    </row>
    <row r="7" spans="1:7" ht="15.75">
      <c r="A7" s="161"/>
      <c r="B7" s="11" t="s">
        <v>25</v>
      </c>
      <c r="C7" s="47"/>
      <c r="D7" s="47"/>
      <c r="E7" s="47"/>
      <c r="F7" s="163"/>
      <c r="G7" s="161"/>
    </row>
    <row r="8" spans="1:7" ht="15.75">
      <c r="A8" s="161"/>
      <c r="B8" s="11" t="s">
        <v>138</v>
      </c>
      <c r="D8" s="25"/>
      <c r="E8" s="47"/>
      <c r="F8" s="163"/>
      <c r="G8" s="161"/>
    </row>
    <row r="9" spans="1:7" ht="16.5" thickBot="1">
      <c r="A9" s="161"/>
      <c r="B9" s="11" t="s">
        <v>2</v>
      </c>
      <c r="C9" s="47"/>
      <c r="D9" s="47"/>
      <c r="E9" s="47"/>
      <c r="F9" s="163"/>
      <c r="G9" s="161"/>
    </row>
    <row r="10" spans="1:7" ht="15.75">
      <c r="A10" s="161"/>
      <c r="B10" s="167"/>
      <c r="C10" s="50"/>
      <c r="D10" s="50"/>
      <c r="E10" s="50"/>
      <c r="F10" s="258"/>
      <c r="G10" s="161"/>
    </row>
    <row r="11" spans="1:7" ht="15.75">
      <c r="A11" s="165"/>
      <c r="B11" s="257"/>
      <c r="C11" s="51">
        <v>2008</v>
      </c>
      <c r="D11" s="51">
        <v>2007</v>
      </c>
      <c r="E11" s="51">
        <v>2008</v>
      </c>
      <c r="F11" s="259">
        <v>2007</v>
      </c>
      <c r="G11" s="161"/>
    </row>
    <row r="12" spans="1:7" ht="15.75">
      <c r="A12" s="161"/>
      <c r="B12" s="166"/>
      <c r="C12" s="51" t="s">
        <v>26</v>
      </c>
      <c r="D12" s="51" t="s">
        <v>30</v>
      </c>
      <c r="E12" s="51" t="s">
        <v>29</v>
      </c>
      <c r="F12" s="259" t="s">
        <v>30</v>
      </c>
      <c r="G12" s="161"/>
    </row>
    <row r="13" spans="1:7" ht="15.75">
      <c r="A13" s="161"/>
      <c r="B13" s="166"/>
      <c r="C13" s="51" t="s">
        <v>27</v>
      </c>
      <c r="D13" s="51" t="s">
        <v>27</v>
      </c>
      <c r="E13" s="51" t="s">
        <v>105</v>
      </c>
      <c r="F13" s="259" t="s">
        <v>31</v>
      </c>
      <c r="G13" s="161"/>
    </row>
    <row r="14" spans="1:7" ht="15.75">
      <c r="A14" s="161"/>
      <c r="B14" s="166"/>
      <c r="C14" s="271">
        <v>39813</v>
      </c>
      <c r="D14" s="271">
        <v>39447</v>
      </c>
      <c r="E14" s="271">
        <v>39813</v>
      </c>
      <c r="F14" s="260">
        <v>39447</v>
      </c>
      <c r="G14" s="161"/>
    </row>
    <row r="15" spans="1:7" ht="15.75">
      <c r="A15" s="161"/>
      <c r="B15" s="166"/>
      <c r="C15" s="51" t="s">
        <v>28</v>
      </c>
      <c r="D15" s="51" t="s">
        <v>28</v>
      </c>
      <c r="E15" s="51" t="s">
        <v>28</v>
      </c>
      <c r="F15" s="259" t="s">
        <v>28</v>
      </c>
      <c r="G15" s="161"/>
    </row>
    <row r="16" spans="1:7" ht="16.5" thickBot="1">
      <c r="A16" s="161"/>
      <c r="B16" s="166"/>
      <c r="C16" s="81" t="s">
        <v>139</v>
      </c>
      <c r="D16" s="81" t="s">
        <v>140</v>
      </c>
      <c r="E16" s="81" t="s">
        <v>139</v>
      </c>
      <c r="F16" s="81" t="s">
        <v>140</v>
      </c>
      <c r="G16" s="161"/>
    </row>
    <row r="17" spans="1:7" ht="15">
      <c r="A17" s="161"/>
      <c r="B17" s="167"/>
      <c r="C17" s="272"/>
      <c r="D17" s="273"/>
      <c r="E17" s="273"/>
      <c r="F17" s="165"/>
      <c r="G17" s="161"/>
    </row>
    <row r="18" spans="1:7" ht="15">
      <c r="A18" s="161"/>
      <c r="B18" s="166" t="s">
        <v>16</v>
      </c>
      <c r="C18" s="170">
        <f>E18-371134</f>
        <v>203141</v>
      </c>
      <c r="D18" s="170">
        <f>F18-326017</f>
        <v>96854</v>
      </c>
      <c r="E18" s="170">
        <v>574275</v>
      </c>
      <c r="F18" s="268">
        <v>422871</v>
      </c>
      <c r="G18" s="161"/>
    </row>
    <row r="19" spans="1:7" ht="15">
      <c r="A19" s="161"/>
      <c r="B19" s="166"/>
      <c r="C19" s="170"/>
      <c r="D19" s="170"/>
      <c r="E19" s="170"/>
      <c r="F19" s="268"/>
      <c r="G19" s="161"/>
    </row>
    <row r="20" spans="1:7" ht="15">
      <c r="A20" s="161"/>
      <c r="B20" s="166" t="s">
        <v>17</v>
      </c>
      <c r="C20" s="170">
        <f>E20--299791</f>
        <v>-161456</v>
      </c>
      <c r="D20" s="170">
        <f>F20--277747</f>
        <v>-75227</v>
      </c>
      <c r="E20" s="170">
        <v>-461247</v>
      </c>
      <c r="F20" s="268">
        <v>-352974</v>
      </c>
      <c r="G20" s="161"/>
    </row>
    <row r="21" spans="1:7" ht="15.75" thickBot="1">
      <c r="A21" s="161"/>
      <c r="B21" s="261"/>
      <c r="C21" s="248"/>
      <c r="D21" s="248"/>
      <c r="E21" s="248"/>
      <c r="F21" s="247"/>
      <c r="G21" s="161"/>
    </row>
    <row r="22" spans="1:7" ht="16.5" thickBot="1">
      <c r="A22" s="161"/>
      <c r="B22" s="92" t="s">
        <v>18</v>
      </c>
      <c r="C22" s="58">
        <f>SUM(C18:C20)</f>
        <v>41685</v>
      </c>
      <c r="D22" s="59">
        <f>SUM(D18:D20)</f>
        <v>21627</v>
      </c>
      <c r="E22" s="58">
        <f>SUM(E18:E20)</f>
        <v>113028</v>
      </c>
      <c r="F22" s="59">
        <f>SUM(F18:F20)</f>
        <v>69897</v>
      </c>
      <c r="G22" s="161"/>
    </row>
    <row r="23" spans="1:7" ht="15">
      <c r="A23" s="161"/>
      <c r="B23" s="262"/>
      <c r="C23" s="168"/>
      <c r="D23" s="169"/>
      <c r="E23" s="168"/>
      <c r="F23" s="269"/>
      <c r="G23" s="161"/>
    </row>
    <row r="24" spans="1:7" ht="15">
      <c r="A24" s="161"/>
      <c r="B24" s="263" t="s">
        <v>19</v>
      </c>
      <c r="C24" s="170">
        <f>E24-242</f>
        <v>1171</v>
      </c>
      <c r="D24" s="170">
        <f>F24-161</f>
        <v>139</v>
      </c>
      <c r="E24" s="170">
        <v>1413</v>
      </c>
      <c r="F24" s="268">
        <v>300</v>
      </c>
      <c r="G24" s="161"/>
    </row>
    <row r="25" spans="1:7" ht="15">
      <c r="A25" s="161"/>
      <c r="B25" s="263"/>
      <c r="C25" s="170"/>
      <c r="D25" s="170"/>
      <c r="E25" s="170"/>
      <c r="F25" s="268"/>
      <c r="G25" s="161"/>
    </row>
    <row r="26" spans="1:7" ht="15">
      <c r="A26" s="161"/>
      <c r="B26" s="263" t="s">
        <v>20</v>
      </c>
      <c r="C26" s="170">
        <f>E26-(-45361-25+2076)</f>
        <v>-23845</v>
      </c>
      <c r="D26" s="170">
        <f>F26--27255</f>
        <v>-10061</v>
      </c>
      <c r="E26" s="170">
        <v>-67155</v>
      </c>
      <c r="F26" s="268">
        <v>-37316</v>
      </c>
      <c r="G26" s="161"/>
    </row>
    <row r="27" spans="1:7" ht="15">
      <c r="A27" s="161"/>
      <c r="B27" s="263"/>
      <c r="C27" s="169"/>
      <c r="D27" s="169"/>
      <c r="E27" s="169"/>
      <c r="F27" s="269"/>
      <c r="G27" s="161"/>
    </row>
    <row r="28" spans="1:7" ht="15">
      <c r="A28" s="161"/>
      <c r="B28" s="263" t="s">
        <v>21</v>
      </c>
      <c r="C28" s="170">
        <f>E28--8240</f>
        <v>-4406</v>
      </c>
      <c r="D28" s="170">
        <f>F28--5394</f>
        <v>-3575</v>
      </c>
      <c r="E28" s="170">
        <v>-12646</v>
      </c>
      <c r="F28" s="268">
        <v>-8969</v>
      </c>
      <c r="G28" s="161"/>
    </row>
    <row r="29" spans="1:7" ht="15">
      <c r="A29" s="161"/>
      <c r="B29" s="263"/>
      <c r="C29" s="170"/>
      <c r="D29" s="170"/>
      <c r="E29" s="170"/>
      <c r="F29" s="268"/>
      <c r="G29" s="161"/>
    </row>
    <row r="30" spans="1:7" ht="15">
      <c r="A30" s="161"/>
      <c r="B30" s="263" t="s">
        <v>115</v>
      </c>
      <c r="C30" s="170">
        <f>E30-577</f>
        <v>-1011</v>
      </c>
      <c r="D30" s="170">
        <f>F30-172</f>
        <v>220</v>
      </c>
      <c r="E30" s="170">
        <f>-796-125+487</f>
        <v>-434</v>
      </c>
      <c r="F30" s="268">
        <v>392</v>
      </c>
      <c r="G30" s="161"/>
    </row>
    <row r="31" spans="1:7" ht="15.75" thickBot="1">
      <c r="A31" s="161"/>
      <c r="B31" s="263"/>
      <c r="C31" s="170"/>
      <c r="D31" s="170"/>
      <c r="E31" s="170"/>
      <c r="F31" s="269"/>
      <c r="G31" s="161"/>
    </row>
    <row r="32" spans="1:7" ht="16.5" thickBot="1">
      <c r="A32" s="161"/>
      <c r="B32" s="264" t="s">
        <v>72</v>
      </c>
      <c r="C32" s="296">
        <f>SUM(C22:C30)</f>
        <v>13594</v>
      </c>
      <c r="D32" s="59">
        <f>SUM(D22:D30)</f>
        <v>8350</v>
      </c>
      <c r="E32" s="296">
        <f>SUM(E22:E30)</f>
        <v>34206</v>
      </c>
      <c r="F32" s="59">
        <f>SUM(F22:F30)</f>
        <v>24304</v>
      </c>
      <c r="G32" s="161"/>
    </row>
    <row r="33" spans="1:7" ht="15">
      <c r="A33" s="161"/>
      <c r="B33" s="262"/>
      <c r="C33" s="297"/>
      <c r="D33" s="170"/>
      <c r="E33" s="297"/>
      <c r="F33" s="269"/>
      <c r="G33" s="161"/>
    </row>
    <row r="34" spans="1:7" ht="15">
      <c r="A34" s="161"/>
      <c r="B34" s="263" t="s">
        <v>22</v>
      </c>
      <c r="C34" s="170"/>
      <c r="D34" s="170"/>
      <c r="E34" s="170"/>
      <c r="F34" s="269"/>
      <c r="G34" s="161"/>
    </row>
    <row r="35" spans="1:7" ht="15">
      <c r="A35" s="161"/>
      <c r="B35" s="263" t="s">
        <v>116</v>
      </c>
      <c r="C35" s="170">
        <f>E35--2225</f>
        <v>60</v>
      </c>
      <c r="D35" s="170">
        <f>F35--184</f>
        <v>-876</v>
      </c>
      <c r="E35" s="170">
        <v>-2165</v>
      </c>
      <c r="F35" s="268">
        <v>-1060</v>
      </c>
      <c r="G35" s="161"/>
    </row>
    <row r="36" spans="1:7" ht="15">
      <c r="A36" s="161"/>
      <c r="B36" s="263" t="s">
        <v>23</v>
      </c>
      <c r="C36" s="170">
        <f>E36--3</f>
        <v>-1</v>
      </c>
      <c r="D36" s="298">
        <f>'[1]Income Statement'!$E$41</f>
        <v>0</v>
      </c>
      <c r="E36" s="170">
        <v>-4</v>
      </c>
      <c r="F36" s="268">
        <v>-15</v>
      </c>
      <c r="G36" s="161"/>
    </row>
    <row r="37" spans="1:7" ht="15.75" thickBot="1">
      <c r="A37" s="161"/>
      <c r="B37" s="263"/>
      <c r="C37" s="170"/>
      <c r="D37" s="170"/>
      <c r="E37" s="170"/>
      <c r="F37" s="269"/>
      <c r="G37" s="161"/>
    </row>
    <row r="38" spans="1:7" ht="16.5" thickBot="1">
      <c r="A38" s="161"/>
      <c r="B38" s="265" t="s">
        <v>92</v>
      </c>
      <c r="C38" s="59">
        <f>SUM(C32:C36)</f>
        <v>13653</v>
      </c>
      <c r="D38" s="59">
        <f>SUM(D32:D36)</f>
        <v>7474</v>
      </c>
      <c r="E38" s="59">
        <f>SUM(E32:E36)</f>
        <v>32037</v>
      </c>
      <c r="F38" s="59">
        <f>SUM(F32:F36)</f>
        <v>23229</v>
      </c>
      <c r="G38" s="161"/>
    </row>
    <row r="39" spans="1:7" ht="15">
      <c r="A39" s="161"/>
      <c r="B39" s="263"/>
      <c r="C39" s="170"/>
      <c r="D39" s="170"/>
      <c r="E39" s="170"/>
      <c r="F39" s="269"/>
      <c r="G39" s="161"/>
    </row>
    <row r="40" spans="1:7" ht="15">
      <c r="A40" s="161"/>
      <c r="B40" s="266" t="s">
        <v>73</v>
      </c>
      <c r="C40" s="170"/>
      <c r="D40" s="170"/>
      <c r="E40" s="170"/>
      <c r="F40" s="269"/>
      <c r="G40" s="161"/>
    </row>
    <row r="41" spans="1:7" ht="15">
      <c r="A41" s="161"/>
      <c r="B41" s="266"/>
      <c r="C41" s="170"/>
      <c r="D41" s="170"/>
      <c r="E41" s="170"/>
      <c r="F41" s="269"/>
      <c r="G41" s="161"/>
    </row>
    <row r="42" spans="1:7" ht="15">
      <c r="A42" s="161"/>
      <c r="B42" s="263" t="s">
        <v>117</v>
      </c>
      <c r="C42" s="170">
        <f>C38-C43</f>
        <v>13616</v>
      </c>
      <c r="D42" s="170">
        <f>F42-15755</f>
        <v>7326</v>
      </c>
      <c r="E42" s="170">
        <f>E38-E43</f>
        <v>31962</v>
      </c>
      <c r="F42" s="269">
        <v>23081</v>
      </c>
      <c r="G42" s="161"/>
    </row>
    <row r="43" spans="1:7" ht="15">
      <c r="A43" s="161"/>
      <c r="B43" s="263" t="s">
        <v>97</v>
      </c>
      <c r="C43" s="298">
        <f>E43-38</f>
        <v>37</v>
      </c>
      <c r="D43" s="298">
        <f>F43-0</f>
        <v>148</v>
      </c>
      <c r="E43" s="298">
        <v>75</v>
      </c>
      <c r="F43" s="270">
        <v>148</v>
      </c>
      <c r="G43" s="161"/>
    </row>
    <row r="44" spans="1:7" ht="15.75" thickBot="1">
      <c r="A44" s="161"/>
      <c r="B44" s="263"/>
      <c r="C44" s="170"/>
      <c r="D44" s="170"/>
      <c r="E44" s="170"/>
      <c r="F44" s="269"/>
      <c r="G44" s="161"/>
    </row>
    <row r="45" spans="1:7" ht="16.5" thickBot="1">
      <c r="A45" s="161"/>
      <c r="B45" s="267" t="s">
        <v>74</v>
      </c>
      <c r="C45" s="296">
        <f>SUM(C42:C44)</f>
        <v>13653</v>
      </c>
      <c r="D45" s="59">
        <f>SUM(D42:D44)</f>
        <v>7474</v>
      </c>
      <c r="E45" s="296">
        <f>SUM(E42:E44)</f>
        <v>32037</v>
      </c>
      <c r="F45" s="59">
        <f>SUM(F42:F44)</f>
        <v>23229</v>
      </c>
      <c r="G45" s="161"/>
    </row>
    <row r="46" spans="1:7" ht="15.75" thickBot="1">
      <c r="A46" s="161"/>
      <c r="B46" s="166"/>
      <c r="C46" s="171"/>
      <c r="D46" s="171"/>
      <c r="E46" s="171"/>
      <c r="F46" s="274"/>
      <c r="G46" s="161"/>
    </row>
    <row r="47" spans="1:7" ht="15">
      <c r="A47" s="161"/>
      <c r="B47" s="172"/>
      <c r="C47" s="173"/>
      <c r="D47" s="174"/>
      <c r="E47" s="174"/>
      <c r="F47" s="17"/>
      <c r="G47" s="161"/>
    </row>
    <row r="48" spans="1:7" ht="15">
      <c r="A48" s="161"/>
      <c r="C48" s="99"/>
      <c r="D48" s="17"/>
      <c r="E48" s="17"/>
      <c r="F48" s="17"/>
      <c r="G48" s="161"/>
    </row>
    <row r="49" spans="1:7" ht="15">
      <c r="A49" s="161"/>
      <c r="C49" s="99"/>
      <c r="D49" s="17"/>
      <c r="E49" s="17"/>
      <c r="F49" s="17"/>
      <c r="G49" s="161"/>
    </row>
    <row r="50" spans="1:7" ht="15">
      <c r="A50" s="161"/>
      <c r="C50" s="99"/>
      <c r="D50" s="17"/>
      <c r="E50" s="17"/>
      <c r="F50" s="17"/>
      <c r="G50" s="161"/>
    </row>
    <row r="51" spans="1:7" ht="15">
      <c r="A51" s="161"/>
      <c r="C51" s="99"/>
      <c r="D51" s="17"/>
      <c r="E51" s="17"/>
      <c r="F51" s="17"/>
      <c r="G51" s="161"/>
    </row>
    <row r="52" spans="1:7" ht="15">
      <c r="A52" s="161"/>
      <c r="C52" s="99"/>
      <c r="D52" s="17"/>
      <c r="E52" s="17"/>
      <c r="F52" s="17"/>
      <c r="G52" s="161"/>
    </row>
    <row r="53" spans="1:7" ht="15">
      <c r="A53" s="161"/>
      <c r="C53" s="99"/>
      <c r="D53" s="17"/>
      <c r="E53" s="17"/>
      <c r="F53" s="17"/>
      <c r="G53" s="161"/>
    </row>
    <row r="54" spans="3:6" ht="15">
      <c r="C54" s="99"/>
      <c r="D54" s="17"/>
      <c r="E54" s="17"/>
      <c r="F54" s="17"/>
    </row>
    <row r="55" spans="3:6" ht="15">
      <c r="C55" s="99"/>
      <c r="D55" s="17"/>
      <c r="E55" s="17"/>
      <c r="F55" s="17"/>
    </row>
    <row r="56" spans="3:6" ht="15">
      <c r="C56" s="99"/>
      <c r="D56" s="17"/>
      <c r="E56" s="17"/>
      <c r="F56" s="17"/>
    </row>
    <row r="57" spans="3:6" ht="15">
      <c r="C57" s="99"/>
      <c r="D57" s="17"/>
      <c r="E57" s="17"/>
      <c r="F57" s="17"/>
    </row>
    <row r="58" spans="3:6" ht="15">
      <c r="C58" s="99"/>
      <c r="D58" s="17"/>
      <c r="E58" s="17"/>
      <c r="F58" s="17"/>
    </row>
    <row r="59" spans="3:6" ht="15">
      <c r="C59" s="99"/>
      <c r="D59" s="17"/>
      <c r="E59" s="17"/>
      <c r="F59" s="17"/>
    </row>
    <row r="60" spans="3:6" ht="15">
      <c r="C60" s="99"/>
      <c r="D60" s="17"/>
      <c r="E60" s="17"/>
      <c r="F60" s="17"/>
    </row>
    <row r="61" spans="3:6" ht="15">
      <c r="C61" s="99"/>
      <c r="D61" s="17"/>
      <c r="E61" s="17"/>
      <c r="F61" s="17"/>
    </row>
    <row r="62" spans="3:6" ht="15">
      <c r="C62" s="99"/>
      <c r="D62" s="17"/>
      <c r="E62" s="17"/>
      <c r="F62" s="17"/>
    </row>
    <row r="63" spans="3:6" ht="15">
      <c r="C63" s="99"/>
      <c r="D63" s="17"/>
      <c r="E63" s="17"/>
      <c r="F63" s="17"/>
    </row>
    <row r="64" spans="3:6" ht="15">
      <c r="C64" s="99"/>
      <c r="D64" s="17"/>
      <c r="E64" s="17"/>
      <c r="F64" s="17"/>
    </row>
    <row r="65" spans="3:6" ht="15">
      <c r="C65" s="99"/>
      <c r="D65" s="17"/>
      <c r="E65" s="17"/>
      <c r="F65" s="17"/>
    </row>
    <row r="66" spans="3:6" ht="15">
      <c r="C66" s="99"/>
      <c r="D66" s="17"/>
      <c r="E66" s="17"/>
      <c r="F66" s="17"/>
    </row>
    <row r="67" spans="3:6" ht="15">
      <c r="C67" s="99"/>
      <c r="D67" s="17"/>
      <c r="E67" s="17"/>
      <c r="F67" s="17"/>
    </row>
    <row r="68" spans="3:6" ht="15">
      <c r="C68" s="99"/>
      <c r="D68" s="17"/>
      <c r="E68" s="17"/>
      <c r="F68" s="17"/>
    </row>
    <row r="69" spans="3:6" ht="15">
      <c r="C69" s="99"/>
      <c r="D69" s="17"/>
      <c r="E69" s="17"/>
      <c r="F69" s="17"/>
    </row>
    <row r="70" spans="3:6" ht="15">
      <c r="C70" s="99"/>
      <c r="D70" s="17"/>
      <c r="E70" s="17"/>
      <c r="F70" s="17"/>
    </row>
    <row r="71" spans="3:6" ht="15">
      <c r="C71" s="99"/>
      <c r="D71" s="17"/>
      <c r="E71" s="17"/>
      <c r="F71" s="17"/>
    </row>
    <row r="72" spans="3:6" ht="15">
      <c r="C72" s="99"/>
      <c r="D72" s="17"/>
      <c r="E72" s="17"/>
      <c r="F72" s="17"/>
    </row>
    <row r="73" spans="3:6" ht="15">
      <c r="C73" s="99"/>
      <c r="D73" s="17"/>
      <c r="E73" s="17"/>
      <c r="F73" s="17"/>
    </row>
    <row r="74" spans="3:6" ht="15">
      <c r="C74" s="99"/>
      <c r="D74" s="17"/>
      <c r="E74" s="17"/>
      <c r="F74" s="17"/>
    </row>
    <row r="75" spans="3:6" ht="15">
      <c r="C75" s="99"/>
      <c r="D75" s="17"/>
      <c r="E75" s="17"/>
      <c r="F75" s="17"/>
    </row>
    <row r="76" spans="3:6" ht="15">
      <c r="C76" s="99"/>
      <c r="D76" s="17"/>
      <c r="E76" s="17"/>
      <c r="F76" s="17"/>
    </row>
    <row r="77" spans="3:6" ht="15">
      <c r="C77" s="99"/>
      <c r="D77" s="17"/>
      <c r="E77" s="17"/>
      <c r="F77" s="17"/>
    </row>
    <row r="78" spans="3:6" ht="15">
      <c r="C78" s="99"/>
      <c r="D78" s="17"/>
      <c r="E78" s="17"/>
      <c r="F78" s="17"/>
    </row>
    <row r="79" spans="3:6" ht="15">
      <c r="C79" s="99"/>
      <c r="D79" s="17"/>
      <c r="E79" s="17"/>
      <c r="F79" s="17"/>
    </row>
    <row r="80" spans="3:6" ht="15">
      <c r="C80" s="99"/>
      <c r="D80" s="17"/>
      <c r="E80" s="17"/>
      <c r="F80" s="17"/>
    </row>
    <row r="81" spans="3:6" ht="15">
      <c r="C81" s="99"/>
      <c r="D81" s="17"/>
      <c r="E81" s="17"/>
      <c r="F81" s="17"/>
    </row>
    <row r="82" spans="3:6" ht="15">
      <c r="C82" s="99"/>
      <c r="D82" s="17"/>
      <c r="E82" s="17"/>
      <c r="F82" s="17"/>
    </row>
    <row r="83" spans="3:6" ht="15">
      <c r="C83" s="99"/>
      <c r="D83" s="17"/>
      <c r="E83" s="17"/>
      <c r="F83" s="17"/>
    </row>
    <row r="84" spans="3:6" ht="15">
      <c r="C84" s="99"/>
      <c r="D84" s="17"/>
      <c r="E84" s="17"/>
      <c r="F84" s="17"/>
    </row>
    <row r="85" spans="3:6" ht="15">
      <c r="C85" s="99"/>
      <c r="D85" s="17"/>
      <c r="E85" s="17"/>
      <c r="F85" s="17"/>
    </row>
    <row r="86" spans="3:6" ht="15">
      <c r="C86" s="99"/>
      <c r="D86" s="17"/>
      <c r="E86" s="17"/>
      <c r="F86" s="17"/>
    </row>
    <row r="87" spans="3:6" ht="15">
      <c r="C87" s="99"/>
      <c r="D87" s="17"/>
      <c r="E87" s="17"/>
      <c r="F87" s="17"/>
    </row>
    <row r="88" spans="3:6" ht="15">
      <c r="C88" s="99"/>
      <c r="D88" s="17"/>
      <c r="E88" s="17"/>
      <c r="F88" s="17"/>
    </row>
    <row r="89" spans="3:6" ht="15">
      <c r="C89" s="99"/>
      <c r="D89" s="17"/>
      <c r="E89" s="17"/>
      <c r="F89" s="17"/>
    </row>
    <row r="90" spans="3:6" ht="15">
      <c r="C90" s="99"/>
      <c r="D90" s="17"/>
      <c r="E90" s="17"/>
      <c r="F90" s="17"/>
    </row>
    <row r="91" spans="3:6" ht="15">
      <c r="C91" s="99"/>
      <c r="D91" s="17"/>
      <c r="E91" s="17"/>
      <c r="F91" s="17"/>
    </row>
    <row r="92" spans="3:6" ht="15">
      <c r="C92" s="99"/>
      <c r="D92" s="17"/>
      <c r="E92" s="17"/>
      <c r="F92" s="17"/>
    </row>
    <row r="93" spans="3:6" ht="15">
      <c r="C93" s="99"/>
      <c r="D93" s="17"/>
      <c r="E93" s="17"/>
      <c r="F93" s="17"/>
    </row>
    <row r="94" spans="3:6" ht="15">
      <c r="C94" s="99"/>
      <c r="D94" s="17"/>
      <c r="E94" s="17"/>
      <c r="F94" s="17"/>
    </row>
    <row r="95" spans="3:6" ht="15">
      <c r="C95" s="99"/>
      <c r="D95" s="17"/>
      <c r="E95" s="17"/>
      <c r="F95" s="17"/>
    </row>
    <row r="96" spans="3:6" ht="15">
      <c r="C96" s="99"/>
      <c r="D96" s="17"/>
      <c r="E96" s="17"/>
      <c r="F96" s="17"/>
    </row>
    <row r="97" spans="3:6" ht="15">
      <c r="C97" s="99"/>
      <c r="D97" s="17"/>
      <c r="E97" s="17"/>
      <c r="F97" s="17"/>
    </row>
    <row r="98" spans="3:6" ht="15">
      <c r="C98" s="99"/>
      <c r="D98" s="17"/>
      <c r="E98" s="17"/>
      <c r="F98" s="17"/>
    </row>
    <row r="99" spans="3:6" ht="15">
      <c r="C99" s="99"/>
      <c r="D99" s="17"/>
      <c r="E99" s="17"/>
      <c r="F99" s="17"/>
    </row>
    <row r="100" spans="3:6" ht="15">
      <c r="C100" s="99"/>
      <c r="D100" s="17"/>
      <c r="E100" s="17"/>
      <c r="F100" s="17"/>
    </row>
    <row r="101" spans="3:6" ht="15">
      <c r="C101" s="99"/>
      <c r="D101" s="17"/>
      <c r="E101" s="17"/>
      <c r="F101" s="17"/>
    </row>
    <row r="102" spans="3:6" ht="15">
      <c r="C102" s="99"/>
      <c r="D102" s="17"/>
      <c r="E102" s="17"/>
      <c r="F102" s="17"/>
    </row>
    <row r="103" spans="3:6" ht="15">
      <c r="C103" s="99"/>
      <c r="D103" s="17"/>
      <c r="E103" s="17"/>
      <c r="F103" s="17"/>
    </row>
    <row r="104" spans="3:6" ht="15">
      <c r="C104" s="99"/>
      <c r="D104" s="17"/>
      <c r="E104" s="17"/>
      <c r="F104" s="17"/>
    </row>
    <row r="105" spans="3:6" ht="15">
      <c r="C105" s="99"/>
      <c r="D105" s="17"/>
      <c r="E105" s="17"/>
      <c r="F105" s="17"/>
    </row>
    <row r="106" spans="3:6" ht="15">
      <c r="C106" s="99"/>
      <c r="D106" s="17"/>
      <c r="E106" s="17"/>
      <c r="F106" s="17"/>
    </row>
    <row r="107" spans="3:6" ht="15">
      <c r="C107" s="99"/>
      <c r="D107" s="17"/>
      <c r="E107" s="17"/>
      <c r="F107" s="17"/>
    </row>
    <row r="108" spans="3:6" ht="15">
      <c r="C108" s="99"/>
      <c r="D108" s="17"/>
      <c r="E108" s="17"/>
      <c r="F108" s="17"/>
    </row>
    <row r="109" spans="3:6" ht="15">
      <c r="C109" s="99"/>
      <c r="D109" s="17"/>
      <c r="E109" s="17"/>
      <c r="F109" s="17"/>
    </row>
    <row r="110" spans="3:6" ht="15">
      <c r="C110" s="99"/>
      <c r="D110" s="17"/>
      <c r="E110" s="17"/>
      <c r="F110" s="17"/>
    </row>
    <row r="111" spans="3:6" ht="15">
      <c r="C111" s="99"/>
      <c r="D111" s="17"/>
      <c r="E111" s="17"/>
      <c r="F111" s="17"/>
    </row>
    <row r="112" spans="3:6" ht="15">
      <c r="C112" s="99"/>
      <c r="D112" s="17"/>
      <c r="E112" s="17"/>
      <c r="F112" s="17"/>
    </row>
    <row r="113" spans="3:6" ht="15">
      <c r="C113" s="99"/>
      <c r="D113" s="17"/>
      <c r="E113" s="17"/>
      <c r="F113" s="17"/>
    </row>
    <row r="114" spans="3:6" ht="15">
      <c r="C114" s="99"/>
      <c r="D114" s="17"/>
      <c r="E114" s="17"/>
      <c r="F114" s="17"/>
    </row>
    <row r="115" spans="3:6" ht="15">
      <c r="C115" s="99"/>
      <c r="D115" s="17"/>
      <c r="E115" s="17"/>
      <c r="F115" s="17"/>
    </row>
    <row r="116" spans="3:6" ht="15">
      <c r="C116" s="99"/>
      <c r="D116" s="17"/>
      <c r="E116" s="17"/>
      <c r="F116" s="17"/>
    </row>
    <row r="117" spans="3:6" ht="15">
      <c r="C117" s="99"/>
      <c r="D117" s="17"/>
      <c r="E117" s="17"/>
      <c r="F117" s="17"/>
    </row>
    <row r="118" spans="3:6" ht="15">
      <c r="C118" s="99"/>
      <c r="D118" s="17"/>
      <c r="E118" s="17"/>
      <c r="F118" s="17"/>
    </row>
    <row r="119" spans="3:6" ht="15">
      <c r="C119" s="99"/>
      <c r="D119" s="17"/>
      <c r="E119" s="17"/>
      <c r="F119" s="17"/>
    </row>
    <row r="120" spans="3:6" ht="15">
      <c r="C120" s="99"/>
      <c r="D120" s="17"/>
      <c r="E120" s="17"/>
      <c r="F120" s="17"/>
    </row>
    <row r="121" spans="3:6" ht="15">
      <c r="C121" s="99"/>
      <c r="D121" s="17"/>
      <c r="E121" s="17"/>
      <c r="F121" s="17"/>
    </row>
    <row r="122" spans="3:6" ht="15">
      <c r="C122" s="99"/>
      <c r="D122" s="17"/>
      <c r="E122" s="17"/>
      <c r="F122" s="17"/>
    </row>
    <row r="123" spans="3:6" ht="15">
      <c r="C123" s="99"/>
      <c r="D123" s="17"/>
      <c r="E123" s="17"/>
      <c r="F123" s="17"/>
    </row>
    <row r="124" spans="3:6" ht="15">
      <c r="C124" s="99"/>
      <c r="D124" s="17"/>
      <c r="E124" s="17"/>
      <c r="F124" s="17"/>
    </row>
    <row r="125" spans="3:6" ht="15">
      <c r="C125" s="99"/>
      <c r="D125" s="17"/>
      <c r="E125" s="17"/>
      <c r="F125" s="17"/>
    </row>
    <row r="126" spans="3:6" ht="15">
      <c r="C126" s="99"/>
      <c r="D126" s="17"/>
      <c r="E126" s="17"/>
      <c r="F126" s="17"/>
    </row>
    <row r="127" spans="3:6" ht="15">
      <c r="C127" s="99"/>
      <c r="D127" s="17"/>
      <c r="E127" s="17"/>
      <c r="F127" s="17"/>
    </row>
    <row r="128" spans="3:6" ht="15">
      <c r="C128" s="99"/>
      <c r="D128" s="17"/>
      <c r="E128" s="17"/>
      <c r="F128" s="17"/>
    </row>
    <row r="129" spans="3:6" ht="15">
      <c r="C129" s="99"/>
      <c r="D129" s="17"/>
      <c r="E129" s="17"/>
      <c r="F129" s="17"/>
    </row>
    <row r="130" spans="3:6" ht="15">
      <c r="C130" s="99"/>
      <c r="D130" s="17"/>
      <c r="E130" s="17"/>
      <c r="F130" s="17"/>
    </row>
    <row r="131" spans="3:6" ht="15">
      <c r="C131" s="99"/>
      <c r="D131" s="17"/>
      <c r="E131" s="17"/>
      <c r="F131" s="17"/>
    </row>
    <row r="132" spans="3:6" ht="15">
      <c r="C132" s="99"/>
      <c r="D132" s="17"/>
      <c r="E132" s="17"/>
      <c r="F132" s="17"/>
    </row>
    <row r="133" spans="3:6" ht="15">
      <c r="C133" s="99"/>
      <c r="D133" s="17"/>
      <c r="E133" s="17"/>
      <c r="F133" s="17"/>
    </row>
    <row r="134" spans="3:6" ht="15">
      <c r="C134" s="99"/>
      <c r="D134" s="17"/>
      <c r="E134" s="17"/>
      <c r="F134" s="17"/>
    </row>
    <row r="135" spans="3:6" ht="15">
      <c r="C135" s="99"/>
      <c r="D135" s="17"/>
      <c r="E135" s="17"/>
      <c r="F135" s="17"/>
    </row>
    <row r="136" spans="3:6" ht="15">
      <c r="C136" s="99"/>
      <c r="D136" s="17"/>
      <c r="E136" s="17"/>
      <c r="F136" s="17"/>
    </row>
    <row r="137" spans="3:6" ht="15">
      <c r="C137" s="99"/>
      <c r="D137" s="17"/>
      <c r="E137" s="17"/>
      <c r="F137" s="17"/>
    </row>
    <row r="138" spans="3:6" ht="15">
      <c r="C138" s="99"/>
      <c r="D138" s="17"/>
      <c r="E138" s="17"/>
      <c r="F138" s="17"/>
    </row>
    <row r="139" spans="3:6" ht="15">
      <c r="C139" s="99"/>
      <c r="D139" s="17"/>
      <c r="E139" s="17"/>
      <c r="F139" s="17"/>
    </row>
    <row r="140" spans="3:6" ht="15">
      <c r="C140" s="99"/>
      <c r="D140" s="17"/>
      <c r="E140" s="17"/>
      <c r="F140" s="17"/>
    </row>
    <row r="141" spans="3:6" ht="15">
      <c r="C141" s="99"/>
      <c r="D141" s="17"/>
      <c r="E141" s="17"/>
      <c r="F141" s="17"/>
    </row>
    <row r="142" spans="3:6" ht="15">
      <c r="C142" s="99"/>
      <c r="D142" s="17"/>
      <c r="E142" s="17"/>
      <c r="F142" s="17"/>
    </row>
    <row r="143" spans="3:6" ht="15">
      <c r="C143" s="99"/>
      <c r="D143" s="17"/>
      <c r="E143" s="17"/>
      <c r="F143" s="17"/>
    </row>
    <row r="144" spans="3:6" ht="15">
      <c r="C144" s="99"/>
      <c r="D144" s="17"/>
      <c r="E144" s="17"/>
      <c r="F144" s="17"/>
    </row>
    <row r="145" spans="3:6" ht="15">
      <c r="C145" s="99"/>
      <c r="D145" s="17"/>
      <c r="E145" s="17"/>
      <c r="F145" s="17"/>
    </row>
    <row r="146" spans="3:6" ht="15">
      <c r="C146" s="99"/>
      <c r="D146" s="17"/>
      <c r="E146" s="17"/>
      <c r="F146" s="17"/>
    </row>
    <row r="147" spans="3:6" ht="15">
      <c r="C147" s="99"/>
      <c r="D147" s="17"/>
      <c r="E147" s="17"/>
      <c r="F147" s="17"/>
    </row>
    <row r="148" spans="3:6" ht="15">
      <c r="C148" s="99"/>
      <c r="D148" s="17"/>
      <c r="E148" s="17"/>
      <c r="F148" s="17"/>
    </row>
    <row r="149" spans="3:6" ht="15">
      <c r="C149" s="99"/>
      <c r="D149" s="17"/>
      <c r="E149" s="17"/>
      <c r="F149" s="17"/>
    </row>
    <row r="150" spans="3:6" ht="15">
      <c r="C150" s="99"/>
      <c r="D150" s="17"/>
      <c r="E150" s="17"/>
      <c r="F150" s="17"/>
    </row>
    <row r="151" spans="3:6" ht="15">
      <c r="C151" s="99"/>
      <c r="D151" s="17"/>
      <c r="E151" s="17"/>
      <c r="F151" s="17"/>
    </row>
    <row r="152" spans="3:6" ht="15">
      <c r="C152" s="99"/>
      <c r="D152" s="17"/>
      <c r="E152" s="17"/>
      <c r="F152" s="17"/>
    </row>
    <row r="153" spans="3:6" ht="15">
      <c r="C153" s="99"/>
      <c r="D153" s="17"/>
      <c r="E153" s="17"/>
      <c r="F153" s="17"/>
    </row>
    <row r="154" spans="3:6" ht="15">
      <c r="C154" s="99"/>
      <c r="D154" s="17"/>
      <c r="E154" s="17"/>
      <c r="F154" s="17"/>
    </row>
    <row r="155" spans="3:6" ht="15">
      <c r="C155" s="99"/>
      <c r="D155" s="17"/>
      <c r="E155" s="17"/>
      <c r="F155" s="17"/>
    </row>
    <row r="156" spans="3:6" ht="15">
      <c r="C156" s="99"/>
      <c r="D156" s="17"/>
      <c r="E156" s="17"/>
      <c r="F156" s="17"/>
    </row>
    <row r="157" spans="3:6" ht="15">
      <c r="C157" s="99"/>
      <c r="D157" s="17"/>
      <c r="E157" s="17"/>
      <c r="F157" s="17"/>
    </row>
    <row r="158" spans="3:6" ht="15">
      <c r="C158" s="99"/>
      <c r="D158" s="17"/>
      <c r="E158" s="17"/>
      <c r="F158" s="17"/>
    </row>
    <row r="159" spans="3:6" ht="15">
      <c r="C159" s="99"/>
      <c r="D159" s="17"/>
      <c r="E159" s="17"/>
      <c r="F159" s="17"/>
    </row>
    <row r="160" spans="3:6" ht="15">
      <c r="C160" s="99"/>
      <c r="D160" s="17"/>
      <c r="E160" s="17"/>
      <c r="F160" s="17"/>
    </row>
    <row r="161" spans="3:6" ht="15">
      <c r="C161" s="99"/>
      <c r="D161" s="17"/>
      <c r="E161" s="17"/>
      <c r="F161" s="17"/>
    </row>
    <row r="162" spans="3:6" ht="15">
      <c r="C162" s="99"/>
      <c r="D162" s="17"/>
      <c r="E162" s="17"/>
      <c r="F162" s="17"/>
    </row>
    <row r="163" spans="3:6" ht="15">
      <c r="C163" s="99"/>
      <c r="D163" s="17"/>
      <c r="E163" s="17"/>
      <c r="F163" s="17"/>
    </row>
    <row r="164" spans="3:6" ht="15">
      <c r="C164" s="99"/>
      <c r="D164" s="17"/>
      <c r="E164" s="17"/>
      <c r="F164" s="17"/>
    </row>
    <row r="165" spans="3:6" ht="15">
      <c r="C165" s="99"/>
      <c r="D165" s="17"/>
      <c r="E165" s="17"/>
      <c r="F165" s="17"/>
    </row>
    <row r="166" spans="3:6" ht="15">
      <c r="C166" s="99"/>
      <c r="D166" s="17"/>
      <c r="E166" s="17"/>
      <c r="F166" s="17"/>
    </row>
    <row r="167" spans="3:6" ht="15">
      <c r="C167" s="99"/>
      <c r="D167" s="17"/>
      <c r="E167" s="17"/>
      <c r="F167" s="17"/>
    </row>
    <row r="168" spans="3:6" ht="15">
      <c r="C168" s="99"/>
      <c r="D168" s="17"/>
      <c r="E168" s="17"/>
      <c r="F168" s="17"/>
    </row>
    <row r="169" spans="3:6" ht="15">
      <c r="C169" s="99"/>
      <c r="D169" s="17"/>
      <c r="E169" s="17"/>
      <c r="F169" s="17"/>
    </row>
    <row r="170" spans="3:6" ht="15">
      <c r="C170" s="99"/>
      <c r="D170" s="17"/>
      <c r="E170" s="17"/>
      <c r="F170" s="17"/>
    </row>
    <row r="171" spans="3:6" ht="15">
      <c r="C171" s="99"/>
      <c r="D171" s="17"/>
      <c r="E171" s="17"/>
      <c r="F171" s="17"/>
    </row>
    <row r="172" spans="3:6" ht="15">
      <c r="C172" s="99"/>
      <c r="D172" s="17"/>
      <c r="E172" s="17"/>
      <c r="F172" s="17"/>
    </row>
    <row r="173" spans="3:6" ht="15">
      <c r="C173" s="99"/>
      <c r="D173" s="17"/>
      <c r="E173" s="17"/>
      <c r="F173" s="17"/>
    </row>
    <row r="174" spans="3:6" ht="15">
      <c r="C174" s="99"/>
      <c r="D174" s="17"/>
      <c r="E174" s="17"/>
      <c r="F174" s="17"/>
    </row>
    <row r="175" spans="3:6" ht="15">
      <c r="C175" s="99"/>
      <c r="D175" s="17"/>
      <c r="E175" s="17"/>
      <c r="F175" s="17"/>
    </row>
    <row r="176" spans="3:6" ht="15">
      <c r="C176" s="99"/>
      <c r="D176" s="17"/>
      <c r="E176" s="17"/>
      <c r="F176" s="17"/>
    </row>
    <row r="177" spans="3:6" ht="15">
      <c r="C177" s="99"/>
      <c r="D177" s="17"/>
      <c r="E177" s="17"/>
      <c r="F177" s="17"/>
    </row>
    <row r="178" spans="3:6" ht="15">
      <c r="C178" s="99"/>
      <c r="D178" s="17"/>
      <c r="E178" s="17"/>
      <c r="F178" s="17"/>
    </row>
    <row r="179" spans="3:6" ht="15">
      <c r="C179" s="99"/>
      <c r="D179" s="17"/>
      <c r="E179" s="17"/>
      <c r="F179" s="17"/>
    </row>
    <row r="180" spans="3:6" ht="15">
      <c r="C180" s="99"/>
      <c r="D180" s="17"/>
      <c r="E180" s="17"/>
      <c r="F180" s="17"/>
    </row>
    <row r="181" spans="3:6" ht="15">
      <c r="C181" s="99"/>
      <c r="D181" s="17"/>
      <c r="E181" s="17"/>
      <c r="F181" s="17"/>
    </row>
    <row r="182" spans="3:6" ht="15">
      <c r="C182" s="99"/>
      <c r="D182" s="17"/>
      <c r="E182" s="17"/>
      <c r="F182" s="17"/>
    </row>
    <row r="183" spans="3:6" ht="15">
      <c r="C183" s="99"/>
      <c r="D183" s="17"/>
      <c r="E183" s="17"/>
      <c r="F183" s="17"/>
    </row>
    <row r="184" spans="3:6" ht="15">
      <c r="C184" s="99"/>
      <c r="D184" s="17"/>
      <c r="E184" s="17"/>
      <c r="F184" s="17"/>
    </row>
    <row r="185" spans="3:6" ht="15">
      <c r="C185" s="99"/>
      <c r="D185" s="17"/>
      <c r="E185" s="17"/>
      <c r="F185" s="17"/>
    </row>
    <row r="186" spans="3:6" ht="15">
      <c r="C186" s="99"/>
      <c r="D186" s="17"/>
      <c r="E186" s="17"/>
      <c r="F186" s="17"/>
    </row>
    <row r="187" spans="3:6" ht="15">
      <c r="C187" s="99"/>
      <c r="D187" s="17"/>
      <c r="E187" s="17"/>
      <c r="F187" s="17"/>
    </row>
    <row r="188" spans="3:6" ht="15">
      <c r="C188" s="99"/>
      <c r="D188" s="17"/>
      <c r="E188" s="17"/>
      <c r="F188" s="17"/>
    </row>
    <row r="189" spans="3:6" ht="15">
      <c r="C189" s="99"/>
      <c r="D189" s="17"/>
      <c r="E189" s="17"/>
      <c r="F189" s="17"/>
    </row>
    <row r="190" spans="3:6" ht="15">
      <c r="C190" s="99"/>
      <c r="D190" s="17"/>
      <c r="E190" s="17"/>
      <c r="F190" s="17"/>
    </row>
    <row r="191" spans="3:6" ht="15">
      <c r="C191" s="99"/>
      <c r="D191" s="17"/>
      <c r="E191" s="17"/>
      <c r="F191" s="17"/>
    </row>
    <row r="192" spans="3:6" ht="15">
      <c r="C192" s="99"/>
      <c r="D192" s="17"/>
      <c r="E192" s="17"/>
      <c r="F192" s="17"/>
    </row>
    <row r="193" spans="3:6" ht="15">
      <c r="C193" s="99"/>
      <c r="D193" s="17"/>
      <c r="E193" s="17"/>
      <c r="F193" s="17"/>
    </row>
    <row r="194" spans="3:6" ht="15">
      <c r="C194" s="99"/>
      <c r="D194" s="17"/>
      <c r="E194" s="17"/>
      <c r="F194" s="17"/>
    </row>
    <row r="195" spans="3:6" ht="15">
      <c r="C195" s="99"/>
      <c r="D195" s="17"/>
      <c r="E195" s="17"/>
      <c r="F195" s="17"/>
    </row>
    <row r="196" spans="3:6" ht="15">
      <c r="C196" s="99"/>
      <c r="D196" s="17"/>
      <c r="E196" s="17"/>
      <c r="F196" s="17"/>
    </row>
    <row r="197" spans="3:6" ht="15">
      <c r="C197" s="99"/>
      <c r="D197" s="17"/>
      <c r="E197" s="17"/>
      <c r="F197" s="17"/>
    </row>
    <row r="198" spans="3:6" ht="15">
      <c r="C198" s="99"/>
      <c r="D198" s="17"/>
      <c r="E198" s="17"/>
      <c r="F198" s="17"/>
    </row>
    <row r="199" spans="3:6" ht="15">
      <c r="C199" s="99"/>
      <c r="D199" s="17"/>
      <c r="E199" s="17"/>
      <c r="F199" s="17"/>
    </row>
    <row r="200" spans="3:6" ht="15">
      <c r="C200" s="99"/>
      <c r="D200" s="17"/>
      <c r="E200" s="17"/>
      <c r="F200" s="17"/>
    </row>
    <row r="201" spans="3:6" ht="15">
      <c r="C201" s="99"/>
      <c r="D201" s="17"/>
      <c r="E201" s="17"/>
      <c r="F201" s="17"/>
    </row>
    <row r="202" spans="3:6" ht="15">
      <c r="C202" s="99"/>
      <c r="D202" s="17"/>
      <c r="E202" s="17"/>
      <c r="F202" s="17"/>
    </row>
    <row r="203" spans="3:6" ht="15">
      <c r="C203" s="99"/>
      <c r="D203" s="17"/>
      <c r="E203" s="17"/>
      <c r="F203" s="17"/>
    </row>
    <row r="204" spans="3:6" ht="15">
      <c r="C204" s="99"/>
      <c r="D204" s="17"/>
      <c r="E204" s="17"/>
      <c r="F204" s="17"/>
    </row>
    <row r="205" spans="3:6" ht="15">
      <c r="C205" s="99"/>
      <c r="D205" s="17"/>
      <c r="E205" s="17"/>
      <c r="F205" s="17"/>
    </row>
    <row r="206" spans="3:6" ht="15">
      <c r="C206" s="99"/>
      <c r="D206" s="17"/>
      <c r="E206" s="17"/>
      <c r="F206" s="17"/>
    </row>
    <row r="207" spans="3:6" ht="15">
      <c r="C207" s="99"/>
      <c r="D207" s="17"/>
      <c r="E207" s="17"/>
      <c r="F207" s="17"/>
    </row>
    <row r="208" spans="3:6" ht="15">
      <c r="C208" s="99"/>
      <c r="D208" s="17"/>
      <c r="E208" s="17"/>
      <c r="F208" s="17"/>
    </row>
    <row r="209" spans="3:6" ht="15">
      <c r="C209" s="99"/>
      <c r="D209" s="17"/>
      <c r="E209" s="17"/>
      <c r="F209" s="17"/>
    </row>
    <row r="210" spans="3:6" ht="15">
      <c r="C210" s="99"/>
      <c r="D210" s="17"/>
      <c r="E210" s="17"/>
      <c r="F210" s="17"/>
    </row>
    <row r="211" spans="3:6" ht="15">
      <c r="C211" s="99"/>
      <c r="D211" s="17"/>
      <c r="E211" s="17"/>
      <c r="F211" s="17"/>
    </row>
    <row r="212" spans="3:6" ht="15">
      <c r="C212" s="99"/>
      <c r="D212" s="17"/>
      <c r="E212" s="17"/>
      <c r="F212" s="17"/>
    </row>
    <row r="213" spans="3:6" ht="15">
      <c r="C213" s="99"/>
      <c r="D213" s="17"/>
      <c r="E213" s="17"/>
      <c r="F213" s="17"/>
    </row>
    <row r="214" spans="3:6" ht="15">
      <c r="C214" s="99"/>
      <c r="D214" s="17"/>
      <c r="E214" s="17"/>
      <c r="F214" s="17"/>
    </row>
    <row r="215" spans="3:6" ht="15">
      <c r="C215" s="99"/>
      <c r="D215" s="17"/>
      <c r="E215" s="17"/>
      <c r="F215" s="17"/>
    </row>
    <row r="216" spans="3:6" ht="15">
      <c r="C216" s="99"/>
      <c r="D216" s="17"/>
      <c r="E216" s="17"/>
      <c r="F216" s="17"/>
    </row>
    <row r="217" spans="3:6" ht="15">
      <c r="C217" s="99"/>
      <c r="D217" s="17"/>
      <c r="E217" s="17"/>
      <c r="F217" s="17"/>
    </row>
    <row r="218" spans="3:6" ht="15">
      <c r="C218" s="99"/>
      <c r="D218" s="17"/>
      <c r="E218" s="17"/>
      <c r="F218" s="17"/>
    </row>
    <row r="219" spans="3:6" ht="15">
      <c r="C219" s="99"/>
      <c r="D219" s="17"/>
      <c r="E219" s="17"/>
      <c r="F219" s="17"/>
    </row>
    <row r="220" spans="3:6" ht="15">
      <c r="C220" s="99"/>
      <c r="D220" s="17"/>
      <c r="E220" s="17"/>
      <c r="F220" s="17"/>
    </row>
    <row r="221" spans="3:6" ht="15">
      <c r="C221" s="99"/>
      <c r="D221" s="17"/>
      <c r="E221" s="17"/>
      <c r="F221" s="17"/>
    </row>
    <row r="222" spans="3:6" ht="15">
      <c r="C222" s="99"/>
      <c r="D222" s="17"/>
      <c r="E222" s="17"/>
      <c r="F222" s="17"/>
    </row>
    <row r="223" spans="3:6" ht="15">
      <c r="C223" s="99"/>
      <c r="D223" s="17"/>
      <c r="E223" s="17"/>
      <c r="F223" s="17"/>
    </row>
    <row r="224" spans="3:6" ht="15">
      <c r="C224" s="99"/>
      <c r="D224" s="17"/>
      <c r="E224" s="17"/>
      <c r="F224" s="17"/>
    </row>
    <row r="225" spans="3:6" ht="15">
      <c r="C225" s="99"/>
      <c r="D225" s="17"/>
      <c r="E225" s="17"/>
      <c r="F225" s="17"/>
    </row>
    <row r="226" spans="3:6" ht="15">
      <c r="C226" s="99"/>
      <c r="D226" s="17"/>
      <c r="E226" s="17"/>
      <c r="F226" s="17"/>
    </row>
    <row r="227" spans="3:6" ht="15">
      <c r="C227" s="99"/>
      <c r="D227" s="17"/>
      <c r="E227" s="17"/>
      <c r="F227" s="17"/>
    </row>
    <row r="228" spans="3:6" ht="15">
      <c r="C228" s="99"/>
      <c r="D228" s="17"/>
      <c r="E228" s="17"/>
      <c r="F228" s="17"/>
    </row>
    <row r="229" spans="3:6" ht="15">
      <c r="C229" s="99"/>
      <c r="D229" s="17"/>
      <c r="E229" s="17"/>
      <c r="F229" s="17"/>
    </row>
    <row r="230" spans="3:6" ht="15">
      <c r="C230" s="99"/>
      <c r="D230" s="17"/>
      <c r="E230" s="17"/>
      <c r="F230" s="17"/>
    </row>
    <row r="231" spans="3:6" ht="15">
      <c r="C231" s="99"/>
      <c r="D231" s="17"/>
      <c r="E231" s="17"/>
      <c r="F231" s="17"/>
    </row>
    <row r="232" spans="3:6" ht="15">
      <c r="C232" s="99"/>
      <c r="D232" s="17"/>
      <c r="E232" s="17"/>
      <c r="F232" s="17"/>
    </row>
    <row r="233" spans="3:6" ht="15">
      <c r="C233" s="99"/>
      <c r="D233" s="17"/>
      <c r="E233" s="17"/>
      <c r="F233" s="17"/>
    </row>
    <row r="234" spans="3:6" ht="15">
      <c r="C234" s="99"/>
      <c r="D234" s="17"/>
      <c r="E234" s="17"/>
      <c r="F234" s="17"/>
    </row>
    <row r="235" spans="3:6" ht="15">
      <c r="C235" s="99"/>
      <c r="D235" s="17"/>
      <c r="E235" s="17"/>
      <c r="F235" s="17"/>
    </row>
    <row r="236" spans="3:6" ht="15">
      <c r="C236" s="99"/>
      <c r="D236" s="17"/>
      <c r="E236" s="17"/>
      <c r="F236" s="17"/>
    </row>
    <row r="237" spans="3:6" ht="15">
      <c r="C237" s="99"/>
      <c r="D237" s="17"/>
      <c r="E237" s="17"/>
      <c r="F237" s="17"/>
    </row>
    <row r="238" spans="3:6" ht="15">
      <c r="C238" s="99"/>
      <c r="D238" s="17"/>
      <c r="E238" s="17"/>
      <c r="F238" s="17"/>
    </row>
    <row r="239" spans="3:6" ht="15">
      <c r="C239" s="99"/>
      <c r="D239" s="17"/>
      <c r="E239" s="17"/>
      <c r="F239" s="17"/>
    </row>
    <row r="240" spans="3:6" ht="15">
      <c r="C240" s="99"/>
      <c r="D240" s="17"/>
      <c r="E240" s="17"/>
      <c r="F240" s="17"/>
    </row>
    <row r="241" spans="3:6" ht="15">
      <c r="C241" s="99"/>
      <c r="D241" s="17"/>
      <c r="E241" s="17"/>
      <c r="F241" s="17"/>
    </row>
    <row r="242" spans="3:6" ht="15">
      <c r="C242" s="99"/>
      <c r="D242" s="17"/>
      <c r="E242" s="17"/>
      <c r="F242" s="17"/>
    </row>
    <row r="243" spans="3:6" ht="15">
      <c r="C243" s="99"/>
      <c r="D243" s="17"/>
      <c r="E243" s="17"/>
      <c r="F243" s="17"/>
    </row>
    <row r="244" spans="3:6" ht="15">
      <c r="C244" s="99"/>
      <c r="D244" s="17"/>
      <c r="E244" s="17"/>
      <c r="F244" s="17"/>
    </row>
    <row r="245" spans="3:6" ht="15">
      <c r="C245" s="99"/>
      <c r="D245" s="17"/>
      <c r="E245" s="17"/>
      <c r="F245" s="17"/>
    </row>
    <row r="246" spans="3:6" ht="15">
      <c r="C246" s="99"/>
      <c r="D246" s="17"/>
      <c r="E246" s="17"/>
      <c r="F246" s="17"/>
    </row>
    <row r="247" spans="3:6" ht="15">
      <c r="C247" s="99"/>
      <c r="D247" s="17"/>
      <c r="E247" s="17"/>
      <c r="F247" s="17"/>
    </row>
    <row r="248" spans="3:6" ht="15">
      <c r="C248" s="99"/>
      <c r="D248" s="17"/>
      <c r="E248" s="17"/>
      <c r="F248" s="17"/>
    </row>
    <row r="249" spans="3:6" ht="15">
      <c r="C249" s="99"/>
      <c r="D249" s="17"/>
      <c r="E249" s="17"/>
      <c r="F249" s="17"/>
    </row>
    <row r="250" spans="3:6" ht="15">
      <c r="C250" s="99"/>
      <c r="D250" s="17"/>
      <c r="E250" s="17"/>
      <c r="F250" s="17"/>
    </row>
    <row r="251" spans="3:6" ht="15">
      <c r="C251" s="99"/>
      <c r="D251" s="17"/>
      <c r="E251" s="17"/>
      <c r="F251" s="17"/>
    </row>
    <row r="252" spans="3:6" ht="15">
      <c r="C252" s="99"/>
      <c r="D252" s="17"/>
      <c r="E252" s="17"/>
      <c r="F252" s="17"/>
    </row>
    <row r="253" spans="3:6" ht="15">
      <c r="C253" s="99"/>
      <c r="D253" s="17"/>
      <c r="E253" s="17"/>
      <c r="F253" s="17"/>
    </row>
    <row r="254" spans="3:6" ht="15">
      <c r="C254" s="99"/>
      <c r="D254" s="17"/>
      <c r="E254" s="17"/>
      <c r="F254" s="17"/>
    </row>
    <row r="255" spans="3:6" ht="15">
      <c r="C255" s="99"/>
      <c r="D255" s="17"/>
      <c r="E255" s="17"/>
      <c r="F255" s="17"/>
    </row>
    <row r="256" spans="3:6" ht="15">
      <c r="C256" s="99"/>
      <c r="D256" s="17"/>
      <c r="E256" s="17"/>
      <c r="F256" s="17"/>
    </row>
    <row r="257" spans="3:6" ht="15">
      <c r="C257" s="99"/>
      <c r="D257" s="17"/>
      <c r="E257" s="17"/>
      <c r="F257" s="17"/>
    </row>
    <row r="258" spans="3:6" ht="15">
      <c r="C258" s="99"/>
      <c r="D258" s="17"/>
      <c r="E258" s="17"/>
      <c r="F258" s="17"/>
    </row>
    <row r="259" spans="3:6" ht="15">
      <c r="C259" s="99"/>
      <c r="D259" s="17"/>
      <c r="E259" s="17"/>
      <c r="F259" s="17"/>
    </row>
    <row r="260" spans="3:6" ht="15">
      <c r="C260" s="99"/>
      <c r="D260" s="17"/>
      <c r="E260" s="17"/>
      <c r="F260" s="17"/>
    </row>
    <row r="261" spans="3:6" ht="15">
      <c r="C261" s="99"/>
      <c r="D261" s="17"/>
      <c r="E261" s="17"/>
      <c r="F261" s="17"/>
    </row>
    <row r="262" spans="3:6" ht="15">
      <c r="C262" s="99"/>
      <c r="D262" s="17"/>
      <c r="E262" s="17"/>
      <c r="F262" s="17"/>
    </row>
    <row r="263" spans="3:6" ht="15">
      <c r="C263" s="99"/>
      <c r="D263" s="17"/>
      <c r="E263" s="17"/>
      <c r="F263" s="17"/>
    </row>
    <row r="264" spans="3:6" ht="15">
      <c r="C264" s="99"/>
      <c r="D264" s="17"/>
      <c r="E264" s="17"/>
      <c r="F264" s="17"/>
    </row>
    <row r="265" spans="3:6" ht="15">
      <c r="C265" s="99"/>
      <c r="D265" s="17"/>
      <c r="E265" s="17"/>
      <c r="F265" s="17"/>
    </row>
    <row r="266" spans="3:6" ht="15">
      <c r="C266" s="99"/>
      <c r="D266" s="17"/>
      <c r="E266" s="17"/>
      <c r="F266" s="17"/>
    </row>
    <row r="267" spans="3:6" ht="15">
      <c r="C267" s="99"/>
      <c r="D267" s="17"/>
      <c r="E267" s="17"/>
      <c r="F267" s="17"/>
    </row>
    <row r="268" spans="3:6" ht="15">
      <c r="C268" s="99"/>
      <c r="D268" s="17"/>
      <c r="E268" s="17"/>
      <c r="F268" s="17"/>
    </row>
    <row r="269" spans="3:6" ht="15">
      <c r="C269" s="99"/>
      <c r="D269" s="17"/>
      <c r="E269" s="17"/>
      <c r="F269" s="17"/>
    </row>
    <row r="270" spans="3:6" ht="15">
      <c r="C270" s="99"/>
      <c r="D270" s="17"/>
      <c r="E270" s="17"/>
      <c r="F270" s="17"/>
    </row>
    <row r="271" spans="3:6" ht="15">
      <c r="C271" s="99"/>
      <c r="D271" s="17"/>
      <c r="E271" s="17"/>
      <c r="F271" s="17"/>
    </row>
    <row r="272" spans="3:6" ht="15">
      <c r="C272" s="99"/>
      <c r="D272" s="17"/>
      <c r="E272" s="17"/>
      <c r="F272" s="17"/>
    </row>
    <row r="273" spans="3:6" ht="15">
      <c r="C273" s="99"/>
      <c r="D273" s="17"/>
      <c r="E273" s="17"/>
      <c r="F273" s="17"/>
    </row>
    <row r="274" spans="3:6" ht="15">
      <c r="C274" s="99"/>
      <c r="D274" s="17"/>
      <c r="E274" s="17"/>
      <c r="F274" s="17"/>
    </row>
    <row r="275" spans="3:6" ht="15">
      <c r="C275" s="99"/>
      <c r="D275" s="17"/>
      <c r="E275" s="17"/>
      <c r="F275" s="17"/>
    </row>
    <row r="276" spans="3:6" ht="15">
      <c r="C276" s="99"/>
      <c r="D276" s="17"/>
      <c r="E276" s="17"/>
      <c r="F276" s="17"/>
    </row>
    <row r="277" spans="3:6" ht="15">
      <c r="C277" s="99"/>
      <c r="D277" s="17"/>
      <c r="E277" s="17"/>
      <c r="F277" s="17"/>
    </row>
    <row r="278" spans="3:6" ht="15">
      <c r="C278" s="99"/>
      <c r="D278" s="17"/>
      <c r="E278" s="17"/>
      <c r="F278" s="17"/>
    </row>
    <row r="279" spans="3:6" ht="15">
      <c r="C279" s="99"/>
      <c r="D279" s="17"/>
      <c r="E279" s="17"/>
      <c r="F279" s="17"/>
    </row>
    <row r="280" spans="3:6" ht="15">
      <c r="C280" s="99"/>
      <c r="D280" s="17"/>
      <c r="E280" s="17"/>
      <c r="F280" s="17"/>
    </row>
    <row r="281" spans="3:6" ht="15">
      <c r="C281" s="99"/>
      <c r="D281" s="17"/>
      <c r="E281" s="17"/>
      <c r="F281" s="17"/>
    </row>
    <row r="282" spans="3:6" ht="15">
      <c r="C282" s="99"/>
      <c r="D282" s="17"/>
      <c r="E282" s="17"/>
      <c r="F282" s="17"/>
    </row>
    <row r="283" spans="3:6" ht="15">
      <c r="C283" s="99"/>
      <c r="D283" s="17"/>
      <c r="E283" s="17"/>
      <c r="F283" s="17"/>
    </row>
    <row r="284" spans="3:6" ht="15">
      <c r="C284" s="99"/>
      <c r="D284" s="17"/>
      <c r="E284" s="17"/>
      <c r="F284" s="17"/>
    </row>
    <row r="285" spans="3:6" ht="15">
      <c r="C285" s="99"/>
      <c r="D285" s="17"/>
      <c r="E285" s="17"/>
      <c r="F285" s="17"/>
    </row>
    <row r="286" spans="3:6" ht="15">
      <c r="C286" s="99"/>
      <c r="D286" s="17"/>
      <c r="E286" s="17"/>
      <c r="F286" s="17"/>
    </row>
    <row r="287" spans="3:6" ht="15">
      <c r="C287" s="99"/>
      <c r="D287" s="17"/>
      <c r="E287" s="17"/>
      <c r="F287" s="17"/>
    </row>
    <row r="288" spans="3:6" ht="15">
      <c r="C288" s="99"/>
      <c r="D288" s="17"/>
      <c r="E288" s="17"/>
      <c r="F288" s="17"/>
    </row>
    <row r="289" spans="3:6" ht="15">
      <c r="C289" s="99"/>
      <c r="D289" s="17"/>
      <c r="E289" s="17"/>
      <c r="F289" s="17"/>
    </row>
    <row r="290" spans="3:6" ht="15">
      <c r="C290" s="99"/>
      <c r="D290" s="17"/>
      <c r="E290" s="17"/>
      <c r="F290" s="17"/>
    </row>
    <row r="291" spans="3:6" ht="15">
      <c r="C291" s="99"/>
      <c r="D291" s="17"/>
      <c r="E291" s="17"/>
      <c r="F291" s="17"/>
    </row>
    <row r="292" spans="3:6" ht="15">
      <c r="C292" s="99"/>
      <c r="D292" s="17"/>
      <c r="E292" s="17"/>
      <c r="F292" s="17"/>
    </row>
    <row r="293" spans="3:6" ht="15">
      <c r="C293" s="99"/>
      <c r="D293" s="17"/>
      <c r="E293" s="17"/>
      <c r="F293" s="17"/>
    </row>
    <row r="294" spans="3:6" ht="15">
      <c r="C294" s="99"/>
      <c r="D294" s="17"/>
      <c r="E294" s="17"/>
      <c r="F294" s="17"/>
    </row>
    <row r="295" spans="3:6" ht="15">
      <c r="C295" s="99"/>
      <c r="D295" s="17"/>
      <c r="E295" s="17"/>
      <c r="F295" s="17"/>
    </row>
    <row r="296" spans="3:6" ht="15">
      <c r="C296" s="99"/>
      <c r="D296" s="17"/>
      <c r="E296" s="17"/>
      <c r="F296" s="17"/>
    </row>
    <row r="297" spans="3:6" ht="15">
      <c r="C297" s="99"/>
      <c r="D297" s="17"/>
      <c r="E297" s="17"/>
      <c r="F297" s="17"/>
    </row>
    <row r="298" spans="3:6" ht="15">
      <c r="C298" s="99"/>
      <c r="D298" s="17"/>
      <c r="E298" s="17"/>
      <c r="F298" s="17"/>
    </row>
    <row r="299" spans="3:6" ht="15">
      <c r="C299" s="99"/>
      <c r="D299" s="17"/>
      <c r="E299" s="17"/>
      <c r="F299" s="17"/>
    </row>
    <row r="300" spans="3:6" ht="15">
      <c r="C300" s="99"/>
      <c r="D300" s="17"/>
      <c r="E300" s="17"/>
      <c r="F300" s="17"/>
    </row>
    <row r="301" spans="3:6" ht="15">
      <c r="C301" s="99"/>
      <c r="D301" s="17"/>
      <c r="E301" s="17"/>
      <c r="F301" s="17"/>
    </row>
    <row r="302" spans="3:6" ht="15">
      <c r="C302" s="99"/>
      <c r="D302" s="17"/>
      <c r="E302" s="17"/>
      <c r="F302" s="17"/>
    </row>
    <row r="303" spans="3:6" ht="15">
      <c r="C303" s="99"/>
      <c r="D303" s="17"/>
      <c r="E303" s="17"/>
      <c r="F303" s="17"/>
    </row>
    <row r="304" spans="3:6" ht="15">
      <c r="C304" s="99"/>
      <c r="D304" s="17"/>
      <c r="E304" s="17"/>
      <c r="F304" s="17"/>
    </row>
    <row r="305" spans="3:6" ht="15">
      <c r="C305" s="99"/>
      <c r="D305" s="17"/>
      <c r="E305" s="17"/>
      <c r="F305" s="17"/>
    </row>
    <row r="306" spans="3:6" ht="15">
      <c r="C306" s="99"/>
      <c r="D306" s="17"/>
      <c r="E306" s="17"/>
      <c r="F306" s="17"/>
    </row>
    <row r="307" spans="3:6" ht="15">
      <c r="C307" s="99"/>
      <c r="D307" s="17"/>
      <c r="E307" s="17"/>
      <c r="F307" s="17"/>
    </row>
    <row r="308" spans="3:6" ht="15">
      <c r="C308" s="99"/>
      <c r="D308" s="17"/>
      <c r="E308" s="17"/>
      <c r="F308" s="17"/>
    </row>
    <row r="309" spans="3:6" ht="15">
      <c r="C309" s="99"/>
      <c r="D309" s="17"/>
      <c r="E309" s="17"/>
      <c r="F309" s="17"/>
    </row>
    <row r="310" spans="3:6" ht="15">
      <c r="C310" s="99"/>
      <c r="D310" s="17"/>
      <c r="E310" s="17"/>
      <c r="F310" s="17"/>
    </row>
    <row r="311" spans="3:6" ht="15">
      <c r="C311" s="99"/>
      <c r="D311" s="17"/>
      <c r="E311" s="17"/>
      <c r="F311" s="17"/>
    </row>
    <row r="312" spans="3:6" ht="15">
      <c r="C312" s="99"/>
      <c r="D312" s="17"/>
      <c r="E312" s="17"/>
      <c r="F312" s="17"/>
    </row>
    <row r="313" spans="3:6" ht="15">
      <c r="C313" s="99"/>
      <c r="D313" s="17"/>
      <c r="E313" s="17"/>
      <c r="F313" s="17"/>
    </row>
    <row r="314" spans="3:6" ht="15">
      <c r="C314" s="99"/>
      <c r="D314" s="17"/>
      <c r="E314" s="17"/>
      <c r="F314" s="17"/>
    </row>
    <row r="315" spans="3:6" ht="15">
      <c r="C315" s="99"/>
      <c r="D315" s="17"/>
      <c r="E315" s="17"/>
      <c r="F315" s="17"/>
    </row>
    <row r="316" spans="3:6" ht="15">
      <c r="C316" s="99"/>
      <c r="D316" s="17"/>
      <c r="E316" s="17"/>
      <c r="F316" s="17"/>
    </row>
    <row r="317" spans="3:6" ht="15">
      <c r="C317" s="99"/>
      <c r="D317" s="17"/>
      <c r="E317" s="17"/>
      <c r="F317" s="17"/>
    </row>
    <row r="318" spans="3:6" ht="15">
      <c r="C318" s="99"/>
      <c r="D318" s="17"/>
      <c r="E318" s="17"/>
      <c r="F318" s="17"/>
    </row>
    <row r="319" spans="3:6" ht="15">
      <c r="C319" s="99"/>
      <c r="D319" s="17"/>
      <c r="E319" s="17"/>
      <c r="F319" s="17"/>
    </row>
    <row r="320" spans="3:6" ht="15">
      <c r="C320" s="99"/>
      <c r="D320" s="17"/>
      <c r="E320" s="17"/>
      <c r="F320" s="17"/>
    </row>
    <row r="321" spans="3:6" ht="15">
      <c r="C321" s="99"/>
      <c r="D321" s="17"/>
      <c r="E321" s="17"/>
      <c r="F321" s="17"/>
    </row>
    <row r="322" spans="3:6" ht="15">
      <c r="C322" s="99"/>
      <c r="D322" s="17"/>
      <c r="E322" s="17"/>
      <c r="F322" s="17"/>
    </row>
    <row r="323" spans="3:6" ht="15">
      <c r="C323" s="99"/>
      <c r="D323" s="17"/>
      <c r="E323" s="17"/>
      <c r="F323" s="17"/>
    </row>
    <row r="324" spans="3:6" ht="15">
      <c r="C324" s="99"/>
      <c r="D324" s="17"/>
      <c r="E324" s="17"/>
      <c r="F324" s="17"/>
    </row>
    <row r="325" spans="3:6" ht="15">
      <c r="C325" s="99"/>
      <c r="D325" s="17"/>
      <c r="E325" s="17"/>
      <c r="F325" s="17"/>
    </row>
    <row r="326" spans="3:6" ht="15">
      <c r="C326" s="99"/>
      <c r="D326" s="17"/>
      <c r="E326" s="17"/>
      <c r="F326" s="17"/>
    </row>
    <row r="327" spans="3:6" ht="15">
      <c r="C327" s="99"/>
      <c r="D327" s="17"/>
      <c r="E327" s="17"/>
      <c r="F327" s="17"/>
    </row>
    <row r="328" spans="3:6" ht="15">
      <c r="C328" s="99"/>
      <c r="D328" s="17"/>
      <c r="E328" s="17"/>
      <c r="F328" s="17"/>
    </row>
    <row r="329" spans="3:6" ht="15">
      <c r="C329" s="99"/>
      <c r="D329" s="17"/>
      <c r="E329" s="17"/>
      <c r="F329" s="17"/>
    </row>
    <row r="330" spans="3:6" ht="15">
      <c r="C330" s="99"/>
      <c r="D330" s="17"/>
      <c r="E330" s="17"/>
      <c r="F330" s="17"/>
    </row>
    <row r="331" spans="3:6" ht="15">
      <c r="C331" s="99"/>
      <c r="D331" s="17"/>
      <c r="E331" s="17"/>
      <c r="F331" s="17"/>
    </row>
    <row r="332" spans="3:6" ht="15">
      <c r="C332" s="99"/>
      <c r="D332" s="17"/>
      <c r="E332" s="17"/>
      <c r="F332" s="17"/>
    </row>
    <row r="333" spans="3:6" ht="15">
      <c r="C333" s="99"/>
      <c r="D333" s="17"/>
      <c r="E333" s="17"/>
      <c r="F333" s="17"/>
    </row>
    <row r="334" spans="3:6" ht="15">
      <c r="C334" s="99"/>
      <c r="D334" s="17"/>
      <c r="E334" s="17"/>
      <c r="F334" s="17"/>
    </row>
    <row r="335" spans="3:6" ht="15">
      <c r="C335" s="99"/>
      <c r="D335" s="17"/>
      <c r="E335" s="17"/>
      <c r="F335" s="17"/>
    </row>
    <row r="336" spans="3:6" ht="15">
      <c r="C336" s="99"/>
      <c r="D336" s="17"/>
      <c r="E336" s="17"/>
      <c r="F336" s="17"/>
    </row>
    <row r="337" spans="3:6" ht="15">
      <c r="C337" s="99"/>
      <c r="D337" s="17"/>
      <c r="E337" s="17"/>
      <c r="F337" s="17"/>
    </row>
    <row r="338" spans="3:6" ht="15">
      <c r="C338" s="99"/>
      <c r="D338" s="17"/>
      <c r="E338" s="17"/>
      <c r="F338" s="17"/>
    </row>
    <row r="339" spans="3:6" ht="15">
      <c r="C339" s="99"/>
      <c r="D339" s="17"/>
      <c r="E339" s="17"/>
      <c r="F339" s="17"/>
    </row>
    <row r="340" spans="3:6" ht="15">
      <c r="C340" s="99"/>
      <c r="D340" s="17"/>
      <c r="E340" s="17"/>
      <c r="F340" s="17"/>
    </row>
    <row r="341" spans="3:6" ht="15">
      <c r="C341" s="99"/>
      <c r="D341" s="17"/>
      <c r="E341" s="17"/>
      <c r="F341" s="17"/>
    </row>
    <row r="342" spans="3:6" ht="15">
      <c r="C342" s="99"/>
      <c r="D342" s="17"/>
      <c r="E342" s="17"/>
      <c r="F342" s="17"/>
    </row>
    <row r="343" spans="3:6" ht="15">
      <c r="C343" s="99"/>
      <c r="D343" s="17"/>
      <c r="E343" s="17"/>
      <c r="F343" s="17"/>
    </row>
    <row r="344" spans="3:6" ht="15">
      <c r="C344" s="99"/>
      <c r="D344" s="17"/>
      <c r="E344" s="17"/>
      <c r="F344" s="17"/>
    </row>
    <row r="345" spans="3:6" ht="15">
      <c r="C345" s="99"/>
      <c r="D345" s="17"/>
      <c r="E345" s="17"/>
      <c r="F345" s="17"/>
    </row>
    <row r="346" spans="3:6" ht="15">
      <c r="C346" s="99"/>
      <c r="D346" s="17"/>
      <c r="E346" s="17"/>
      <c r="F346" s="17"/>
    </row>
    <row r="347" spans="3:6" ht="15">
      <c r="C347" s="99"/>
      <c r="D347" s="17"/>
      <c r="E347" s="17"/>
      <c r="F347" s="17"/>
    </row>
    <row r="348" spans="3:6" ht="15">
      <c r="C348" s="99"/>
      <c r="D348" s="17"/>
      <c r="E348" s="17"/>
      <c r="F348" s="17"/>
    </row>
    <row r="349" spans="3:6" ht="15">
      <c r="C349" s="99"/>
      <c r="D349" s="17"/>
      <c r="E349" s="17"/>
      <c r="F349" s="17"/>
    </row>
    <row r="350" spans="3:6" ht="15">
      <c r="C350" s="99"/>
      <c r="D350" s="17"/>
      <c r="E350" s="17"/>
      <c r="F350" s="17"/>
    </row>
    <row r="351" spans="3:6" ht="15">
      <c r="C351" s="99"/>
      <c r="D351" s="17"/>
      <c r="E351" s="17"/>
      <c r="F351" s="17"/>
    </row>
    <row r="352" spans="3:6" ht="15">
      <c r="C352" s="99"/>
      <c r="D352" s="17"/>
      <c r="E352" s="17"/>
      <c r="F352" s="17"/>
    </row>
    <row r="353" spans="3:6" ht="15">
      <c r="C353" s="99"/>
      <c r="D353" s="17"/>
      <c r="E353" s="17"/>
      <c r="F353" s="17"/>
    </row>
    <row r="354" spans="3:6" ht="15">
      <c r="C354" s="99"/>
      <c r="D354" s="17"/>
      <c r="E354" s="17"/>
      <c r="F354" s="17"/>
    </row>
    <row r="355" spans="3:6" ht="15">
      <c r="C355" s="99"/>
      <c r="D355" s="17"/>
      <c r="E355" s="17"/>
      <c r="F355" s="17"/>
    </row>
    <row r="356" spans="3:6" ht="15">
      <c r="C356" s="99"/>
      <c r="D356" s="17"/>
      <c r="E356" s="17"/>
      <c r="F356" s="17"/>
    </row>
    <row r="357" spans="3:6" ht="15">
      <c r="C357" s="99"/>
      <c r="D357" s="17"/>
      <c r="E357" s="17"/>
      <c r="F357" s="17"/>
    </row>
    <row r="358" spans="3:6" ht="15">
      <c r="C358" s="99"/>
      <c r="D358" s="17"/>
      <c r="E358" s="17"/>
      <c r="F358" s="17"/>
    </row>
    <row r="359" spans="3:6" ht="15">
      <c r="C359" s="99"/>
      <c r="D359" s="17"/>
      <c r="E359" s="17"/>
      <c r="F359" s="17"/>
    </row>
    <row r="360" spans="3:6" ht="15">
      <c r="C360" s="99"/>
      <c r="D360" s="17"/>
      <c r="E360" s="17"/>
      <c r="F360" s="17"/>
    </row>
    <row r="361" spans="3:6" ht="15">
      <c r="C361" s="99"/>
      <c r="D361" s="17"/>
      <c r="E361" s="17"/>
      <c r="F361" s="17"/>
    </row>
    <row r="362" spans="3:6" ht="15">
      <c r="C362" s="99"/>
      <c r="D362" s="17"/>
      <c r="E362" s="17"/>
      <c r="F362" s="17"/>
    </row>
    <row r="363" spans="3:6" ht="15">
      <c r="C363" s="99"/>
      <c r="D363" s="17"/>
      <c r="E363" s="17"/>
      <c r="F363" s="17"/>
    </row>
    <row r="364" spans="3:6" ht="15">
      <c r="C364" s="99"/>
      <c r="D364" s="17"/>
      <c r="E364" s="17"/>
      <c r="F364" s="17"/>
    </row>
    <row r="365" spans="3:6" ht="15">
      <c r="C365" s="99"/>
      <c r="D365" s="17"/>
      <c r="E365" s="17"/>
      <c r="F365" s="17"/>
    </row>
    <row r="366" spans="3:6" ht="15">
      <c r="C366" s="99"/>
      <c r="D366" s="17"/>
      <c r="E366" s="17"/>
      <c r="F366" s="17"/>
    </row>
    <row r="367" spans="3:6" ht="15">
      <c r="C367" s="99"/>
      <c r="D367" s="17"/>
      <c r="E367" s="17"/>
      <c r="F367" s="17"/>
    </row>
    <row r="368" spans="3:6" ht="15">
      <c r="C368" s="99"/>
      <c r="D368" s="17"/>
      <c r="E368" s="17"/>
      <c r="F368" s="17"/>
    </row>
    <row r="369" spans="3:6" ht="15">
      <c r="C369" s="99"/>
      <c r="D369" s="17"/>
      <c r="E369" s="17"/>
      <c r="F369" s="17"/>
    </row>
    <row r="370" spans="3:6" ht="15">
      <c r="C370" s="99"/>
      <c r="D370" s="17"/>
      <c r="E370" s="17"/>
      <c r="F370" s="17"/>
    </row>
    <row r="371" spans="3:6" ht="15">
      <c r="C371" s="99"/>
      <c r="D371" s="17"/>
      <c r="E371" s="17"/>
      <c r="F371" s="17"/>
    </row>
    <row r="372" spans="3:6" ht="15">
      <c r="C372" s="99"/>
      <c r="D372" s="17"/>
      <c r="E372" s="17"/>
      <c r="F372" s="17"/>
    </row>
    <row r="373" spans="3:6" ht="15">
      <c r="C373" s="99"/>
      <c r="D373" s="17"/>
      <c r="E373" s="17"/>
      <c r="F373" s="17"/>
    </row>
    <row r="374" spans="3:6" ht="15">
      <c r="C374" s="99"/>
      <c r="D374" s="17"/>
      <c r="E374" s="17"/>
      <c r="F374" s="17"/>
    </row>
    <row r="375" spans="3:6" ht="15">
      <c r="C375" s="99"/>
      <c r="D375" s="17"/>
      <c r="E375" s="17"/>
      <c r="F375" s="17"/>
    </row>
    <row r="376" spans="3:6" ht="15">
      <c r="C376" s="99"/>
      <c r="D376" s="17"/>
      <c r="E376" s="17"/>
      <c r="F376" s="17"/>
    </row>
    <row r="377" spans="3:6" ht="15">
      <c r="C377" s="99"/>
      <c r="D377" s="17"/>
      <c r="E377" s="17"/>
      <c r="F377" s="17"/>
    </row>
    <row r="378" spans="3:6" ht="15">
      <c r="C378" s="99"/>
      <c r="D378" s="17"/>
      <c r="E378" s="17"/>
      <c r="F378" s="17"/>
    </row>
    <row r="379" spans="3:6" ht="15">
      <c r="C379" s="99"/>
      <c r="D379" s="17"/>
      <c r="E379" s="17"/>
      <c r="F379" s="17"/>
    </row>
    <row r="380" spans="3:6" ht="15">
      <c r="C380" s="99"/>
      <c r="D380" s="17"/>
      <c r="E380" s="17"/>
      <c r="F380" s="17"/>
    </row>
    <row r="381" spans="3:6" ht="15">
      <c r="C381" s="99"/>
      <c r="D381" s="17"/>
      <c r="E381" s="17"/>
      <c r="F381" s="17"/>
    </row>
    <row r="382" spans="3:6" ht="15">
      <c r="C382" s="99"/>
      <c r="D382" s="17"/>
      <c r="E382" s="17"/>
      <c r="F382" s="17"/>
    </row>
    <row r="383" spans="3:6" ht="15">
      <c r="C383" s="99"/>
      <c r="D383" s="17"/>
      <c r="E383" s="17"/>
      <c r="F383" s="17"/>
    </row>
    <row r="384" spans="3:6" ht="15">
      <c r="C384" s="99"/>
      <c r="D384" s="17"/>
      <c r="E384" s="17"/>
      <c r="F384" s="17"/>
    </row>
    <row r="385" spans="3:6" ht="15">
      <c r="C385" s="99"/>
      <c r="D385" s="17"/>
      <c r="E385" s="17"/>
      <c r="F385" s="17"/>
    </row>
    <row r="386" spans="3:6" ht="15">
      <c r="C386" s="99"/>
      <c r="D386" s="17"/>
      <c r="E386" s="17"/>
      <c r="F386" s="17"/>
    </row>
    <row r="387" spans="3:6" ht="15">
      <c r="C387" s="99"/>
      <c r="D387" s="17"/>
      <c r="E387" s="17"/>
      <c r="F387" s="17"/>
    </row>
    <row r="388" spans="3:6" ht="15">
      <c r="C388" s="99"/>
      <c r="D388" s="17"/>
      <c r="E388" s="17"/>
      <c r="F388" s="17"/>
    </row>
    <row r="389" spans="3:6" ht="15">
      <c r="C389" s="99"/>
      <c r="D389" s="17"/>
      <c r="E389" s="17"/>
      <c r="F389" s="17"/>
    </row>
    <row r="390" spans="3:6" ht="15">
      <c r="C390" s="99"/>
      <c r="D390" s="17"/>
      <c r="E390" s="17"/>
      <c r="F390" s="17"/>
    </row>
    <row r="391" spans="3:6" ht="15">
      <c r="C391" s="99"/>
      <c r="D391" s="17"/>
      <c r="E391" s="17"/>
      <c r="F391" s="17"/>
    </row>
    <row r="392" spans="3:6" ht="15">
      <c r="C392" s="99"/>
      <c r="D392" s="17"/>
      <c r="E392" s="17"/>
      <c r="F392" s="17"/>
    </row>
    <row r="393" spans="3:6" ht="15">
      <c r="C393" s="99"/>
      <c r="D393" s="17"/>
      <c r="E393" s="17"/>
      <c r="F393" s="17"/>
    </row>
    <row r="394" spans="3:6" ht="15">
      <c r="C394" s="99"/>
      <c r="D394" s="17"/>
      <c r="E394" s="17"/>
      <c r="F394" s="17"/>
    </row>
    <row r="395" spans="3:6" ht="15">
      <c r="C395" s="99"/>
      <c r="D395" s="17"/>
      <c r="E395" s="17"/>
      <c r="F395" s="17"/>
    </row>
    <row r="396" spans="3:6" ht="15">
      <c r="C396" s="99"/>
      <c r="D396" s="17"/>
      <c r="E396" s="17"/>
      <c r="F396" s="17"/>
    </row>
    <row r="397" spans="3:6" ht="15">
      <c r="C397" s="99"/>
      <c r="D397" s="17"/>
      <c r="E397" s="17"/>
      <c r="F397" s="17"/>
    </row>
    <row r="398" spans="3:6" ht="15">
      <c r="C398" s="99"/>
      <c r="D398" s="17"/>
      <c r="E398" s="17"/>
      <c r="F398" s="17"/>
    </row>
    <row r="399" spans="3:6" ht="15">
      <c r="C399" s="99"/>
      <c r="D399" s="17"/>
      <c r="E399" s="17"/>
      <c r="F399" s="17"/>
    </row>
    <row r="400" spans="3:6" ht="15">
      <c r="C400" s="99"/>
      <c r="D400" s="17"/>
      <c r="E400" s="17"/>
      <c r="F400" s="17"/>
    </row>
    <row r="401" spans="3:6" ht="15">
      <c r="C401" s="99"/>
      <c r="D401" s="17"/>
      <c r="E401" s="17"/>
      <c r="F401" s="17"/>
    </row>
    <row r="402" spans="3:6" ht="15">
      <c r="C402" s="99"/>
      <c r="D402" s="17"/>
      <c r="E402" s="17"/>
      <c r="F402" s="17"/>
    </row>
    <row r="403" spans="3:6" ht="15">
      <c r="C403" s="99"/>
      <c r="D403" s="17"/>
      <c r="E403" s="17"/>
      <c r="F403" s="17"/>
    </row>
    <row r="404" spans="3:6" ht="15">
      <c r="C404" s="99"/>
      <c r="D404" s="17"/>
      <c r="E404" s="17"/>
      <c r="F404" s="17"/>
    </row>
    <row r="405" spans="3:6" ht="15">
      <c r="C405" s="99"/>
      <c r="D405" s="17"/>
      <c r="E405" s="17"/>
      <c r="F405" s="17"/>
    </row>
    <row r="406" spans="3:6" ht="15">
      <c r="C406" s="99"/>
      <c r="D406" s="17"/>
      <c r="E406" s="17"/>
      <c r="F406" s="17"/>
    </row>
    <row r="407" spans="3:6" ht="15">
      <c r="C407" s="99"/>
      <c r="D407" s="17"/>
      <c r="E407" s="17"/>
      <c r="F407" s="17"/>
    </row>
    <row r="408" spans="3:6" ht="15">
      <c r="C408" s="99"/>
      <c r="D408" s="17"/>
      <c r="E408" s="17"/>
      <c r="F408" s="17"/>
    </row>
    <row r="409" spans="3:6" ht="15">
      <c r="C409" s="99"/>
      <c r="D409" s="17"/>
      <c r="E409" s="17"/>
      <c r="F409" s="17"/>
    </row>
    <row r="410" spans="3:6" ht="15">
      <c r="C410" s="99"/>
      <c r="D410" s="17"/>
      <c r="E410" s="17"/>
      <c r="F410" s="17"/>
    </row>
    <row r="411" spans="3:6" ht="15">
      <c r="C411" s="99"/>
      <c r="D411" s="17"/>
      <c r="E411" s="17"/>
      <c r="F411" s="17"/>
    </row>
    <row r="412" spans="3:6" ht="15">
      <c r="C412" s="99"/>
      <c r="D412" s="17"/>
      <c r="E412" s="17"/>
      <c r="F412" s="17"/>
    </row>
    <row r="413" spans="3:6" ht="15">
      <c r="C413" s="99"/>
      <c r="D413" s="17"/>
      <c r="E413" s="17"/>
      <c r="F413" s="17"/>
    </row>
    <row r="414" spans="3:6" ht="15">
      <c r="C414" s="99"/>
      <c r="D414" s="17"/>
      <c r="E414" s="17"/>
      <c r="F414" s="17"/>
    </row>
    <row r="415" spans="3:6" ht="15">
      <c r="C415" s="99"/>
      <c r="D415" s="17"/>
      <c r="E415" s="17"/>
      <c r="F415" s="17"/>
    </row>
    <row r="416" spans="3:6" ht="15">
      <c r="C416" s="99"/>
      <c r="D416" s="17"/>
      <c r="E416" s="17"/>
      <c r="F416" s="17"/>
    </row>
    <row r="417" spans="3:6" ht="15">
      <c r="C417" s="99"/>
      <c r="D417" s="17"/>
      <c r="E417" s="17"/>
      <c r="F417" s="17"/>
    </row>
    <row r="418" spans="3:6" ht="15">
      <c r="C418" s="99"/>
      <c r="D418" s="17"/>
      <c r="E418" s="17"/>
      <c r="F418" s="17"/>
    </row>
    <row r="419" spans="3:6" ht="15">
      <c r="C419" s="99"/>
      <c r="D419" s="17"/>
      <c r="E419" s="17"/>
      <c r="F419" s="17"/>
    </row>
    <row r="420" spans="3:6" ht="15">
      <c r="C420" s="99"/>
      <c r="D420" s="17"/>
      <c r="E420" s="17"/>
      <c r="F420" s="17"/>
    </row>
    <row r="421" spans="3:6" ht="15">
      <c r="C421" s="99"/>
      <c r="D421" s="17"/>
      <c r="E421" s="17"/>
      <c r="F421" s="17"/>
    </row>
    <row r="422" spans="3:6" ht="15">
      <c r="C422" s="99"/>
      <c r="D422" s="17"/>
      <c r="E422" s="17"/>
      <c r="F422" s="17"/>
    </row>
    <row r="423" spans="3:6" ht="15">
      <c r="C423" s="99"/>
      <c r="D423" s="17"/>
      <c r="E423" s="17"/>
      <c r="F423" s="17"/>
    </row>
    <row r="424" spans="3:6" ht="15">
      <c r="C424" s="99"/>
      <c r="D424" s="17"/>
      <c r="E424" s="17"/>
      <c r="F424" s="17"/>
    </row>
    <row r="425" spans="3:6" ht="15">
      <c r="C425" s="99"/>
      <c r="D425" s="17"/>
      <c r="E425" s="17"/>
      <c r="F425" s="17"/>
    </row>
    <row r="426" spans="3:6" ht="15">
      <c r="C426" s="99"/>
      <c r="D426" s="17"/>
      <c r="E426" s="17"/>
      <c r="F426" s="17"/>
    </row>
    <row r="427" spans="3:6" ht="15">
      <c r="C427" s="99"/>
      <c r="D427" s="17"/>
      <c r="E427" s="17"/>
      <c r="F427" s="17"/>
    </row>
    <row r="428" spans="3:6" ht="15">
      <c r="C428" s="99"/>
      <c r="D428" s="17"/>
      <c r="E428" s="17"/>
      <c r="F428" s="17"/>
    </row>
    <row r="429" spans="3:6" ht="15">
      <c r="C429" s="99"/>
      <c r="D429" s="17"/>
      <c r="E429" s="17"/>
      <c r="F429" s="17"/>
    </row>
    <row r="430" spans="3:6" ht="15">
      <c r="C430" s="99"/>
      <c r="D430" s="17"/>
      <c r="E430" s="17"/>
      <c r="F430" s="17"/>
    </row>
    <row r="431" spans="3:6" ht="15">
      <c r="C431" s="99"/>
      <c r="D431" s="17"/>
      <c r="E431" s="17"/>
      <c r="F431" s="17"/>
    </row>
    <row r="432" spans="3:6" ht="15">
      <c r="C432" s="99"/>
      <c r="D432" s="17"/>
      <c r="E432" s="17"/>
      <c r="F432" s="17"/>
    </row>
    <row r="433" spans="3:6" ht="15">
      <c r="C433" s="99"/>
      <c r="D433" s="17"/>
      <c r="E433" s="17"/>
      <c r="F433" s="17"/>
    </row>
    <row r="434" spans="3:6" ht="15">
      <c r="C434" s="99"/>
      <c r="D434" s="17"/>
      <c r="E434" s="17"/>
      <c r="F434" s="17"/>
    </row>
    <row r="435" spans="3:6" ht="15">
      <c r="C435" s="99"/>
      <c r="D435" s="17"/>
      <c r="E435" s="17"/>
      <c r="F435" s="17"/>
    </row>
    <row r="436" spans="3:6" ht="15">
      <c r="C436" s="99"/>
      <c r="D436" s="17"/>
      <c r="E436" s="17"/>
      <c r="F436" s="17"/>
    </row>
    <row r="437" spans="3:6" ht="15">
      <c r="C437" s="99"/>
      <c r="D437" s="17"/>
      <c r="E437" s="17"/>
      <c r="F437" s="17"/>
    </row>
    <row r="438" spans="3:6" ht="15">
      <c r="C438" s="99"/>
      <c r="D438" s="17"/>
      <c r="E438" s="17"/>
      <c r="F438" s="17"/>
    </row>
    <row r="439" spans="3:6" ht="15">
      <c r="C439" s="99"/>
      <c r="D439" s="17"/>
      <c r="E439" s="17"/>
      <c r="F439" s="17"/>
    </row>
    <row r="440" spans="3:6" ht="15">
      <c r="C440" s="99"/>
      <c r="D440" s="17"/>
      <c r="E440" s="17"/>
      <c r="F440" s="17"/>
    </row>
    <row r="441" spans="3:6" ht="15">
      <c r="C441" s="99"/>
      <c r="D441" s="17"/>
      <c r="E441" s="17"/>
      <c r="F441" s="17"/>
    </row>
    <row r="442" spans="3:6" ht="15">
      <c r="C442" s="99"/>
      <c r="D442" s="17"/>
      <c r="E442" s="17"/>
      <c r="F442" s="17"/>
    </row>
    <row r="443" spans="3:6" ht="15">
      <c r="C443" s="99"/>
      <c r="D443" s="17"/>
      <c r="E443" s="17"/>
      <c r="F443" s="17"/>
    </row>
    <row r="444" spans="3:6" ht="15">
      <c r="C444" s="99"/>
      <c r="D444" s="17"/>
      <c r="E444" s="17"/>
      <c r="F444" s="17"/>
    </row>
    <row r="445" spans="3:6" ht="15">
      <c r="C445" s="99"/>
      <c r="D445" s="17"/>
      <c r="E445" s="17"/>
      <c r="F445" s="17"/>
    </row>
    <row r="446" spans="3:6" ht="15">
      <c r="C446" s="99"/>
      <c r="D446" s="17"/>
      <c r="E446" s="17"/>
      <c r="F446" s="17"/>
    </row>
    <row r="447" spans="3:6" ht="15">
      <c r="C447" s="99"/>
      <c r="D447" s="17"/>
      <c r="E447" s="17"/>
      <c r="F447" s="17"/>
    </row>
    <row r="448" spans="3:6" ht="15">
      <c r="C448" s="99"/>
      <c r="D448" s="17"/>
      <c r="E448" s="17"/>
      <c r="F448" s="17"/>
    </row>
    <row r="449" spans="3:6" ht="15">
      <c r="C449" s="99"/>
      <c r="D449" s="17"/>
      <c r="E449" s="17"/>
      <c r="F449" s="17"/>
    </row>
    <row r="450" spans="3:6" ht="15">
      <c r="C450" s="99"/>
      <c r="D450" s="17"/>
      <c r="E450" s="17"/>
      <c r="F450" s="17"/>
    </row>
    <row r="451" spans="3:6" ht="15">
      <c r="C451" s="99"/>
      <c r="D451" s="17"/>
      <c r="E451" s="17"/>
      <c r="F451" s="17"/>
    </row>
    <row r="452" spans="3:6" ht="15">
      <c r="C452" s="99"/>
      <c r="D452" s="17"/>
      <c r="E452" s="17"/>
      <c r="F452" s="17"/>
    </row>
    <row r="453" spans="3:6" ht="15">
      <c r="C453" s="99"/>
      <c r="D453" s="17"/>
      <c r="E453" s="17"/>
      <c r="F453" s="17"/>
    </row>
    <row r="454" spans="3:6" ht="15">
      <c r="C454" s="99"/>
      <c r="D454" s="17"/>
      <c r="E454" s="17"/>
      <c r="F454" s="17"/>
    </row>
    <row r="455" spans="3:6" ht="15">
      <c r="C455" s="99"/>
      <c r="D455" s="17"/>
      <c r="E455" s="17"/>
      <c r="F455" s="17"/>
    </row>
    <row r="456" spans="3:6" ht="15">
      <c r="C456" s="99"/>
      <c r="D456" s="17"/>
      <c r="E456" s="17"/>
      <c r="F456" s="17"/>
    </row>
    <row r="457" spans="3:6" ht="15">
      <c r="C457" s="99"/>
      <c r="D457" s="17"/>
      <c r="E457" s="17"/>
      <c r="F457" s="17"/>
    </row>
    <row r="458" spans="3:6" ht="15">
      <c r="C458" s="99"/>
      <c r="D458" s="17"/>
      <c r="E458" s="17"/>
      <c r="F458" s="17"/>
    </row>
    <row r="459" spans="3:6" ht="15">
      <c r="C459" s="99"/>
      <c r="D459" s="17"/>
      <c r="E459" s="17"/>
      <c r="F459" s="17"/>
    </row>
    <row r="460" spans="3:6" ht="15">
      <c r="C460" s="99"/>
      <c r="D460" s="17"/>
      <c r="E460" s="17"/>
      <c r="F460" s="17"/>
    </row>
    <row r="461" spans="3:6" ht="15">
      <c r="C461" s="99"/>
      <c r="D461" s="17"/>
      <c r="E461" s="17"/>
      <c r="F461" s="17"/>
    </row>
    <row r="462" spans="3:6" ht="15">
      <c r="C462" s="99"/>
      <c r="D462" s="17"/>
      <c r="E462" s="17"/>
      <c r="F462" s="17"/>
    </row>
    <row r="463" spans="3:6" ht="15">
      <c r="C463" s="99"/>
      <c r="D463" s="17"/>
      <c r="E463" s="17"/>
      <c r="F463" s="17"/>
    </row>
    <row r="464" spans="3:6" ht="15">
      <c r="C464" s="99"/>
      <c r="D464" s="17"/>
      <c r="E464" s="17"/>
      <c r="F464" s="17"/>
    </row>
    <row r="465" spans="3:6" ht="15">
      <c r="C465" s="99"/>
      <c r="D465" s="17"/>
      <c r="E465" s="17"/>
      <c r="F465" s="17"/>
    </row>
    <row r="466" spans="3:6" ht="15">
      <c r="C466" s="99"/>
      <c r="D466" s="17"/>
      <c r="E466" s="17"/>
      <c r="F466" s="17"/>
    </row>
    <row r="467" spans="3:6" ht="15">
      <c r="C467" s="99"/>
      <c r="D467" s="17"/>
      <c r="E467" s="17"/>
      <c r="F467" s="17"/>
    </row>
    <row r="468" spans="3:6" ht="15">
      <c r="C468" s="99"/>
      <c r="D468" s="17"/>
      <c r="E468" s="17"/>
      <c r="F468" s="17"/>
    </row>
    <row r="469" spans="3:6" ht="15">
      <c r="C469" s="99"/>
      <c r="D469" s="17"/>
      <c r="E469" s="17"/>
      <c r="F469" s="17"/>
    </row>
    <row r="470" spans="3:6" ht="15">
      <c r="C470" s="99"/>
      <c r="D470" s="17"/>
      <c r="E470" s="17"/>
      <c r="F470" s="17"/>
    </row>
    <row r="471" spans="3:6" ht="15">
      <c r="C471" s="99"/>
      <c r="D471" s="17"/>
      <c r="E471" s="17"/>
      <c r="F471" s="17"/>
    </row>
    <row r="472" spans="3:6" ht="15">
      <c r="C472" s="99"/>
      <c r="D472" s="17"/>
      <c r="E472" s="17"/>
      <c r="F472" s="17"/>
    </row>
    <row r="473" spans="3:6" ht="15">
      <c r="C473" s="99"/>
      <c r="D473" s="17"/>
      <c r="E473" s="17"/>
      <c r="F473" s="17"/>
    </row>
    <row r="474" spans="3:6" ht="15">
      <c r="C474" s="99"/>
      <c r="D474" s="17"/>
      <c r="E474" s="17"/>
      <c r="F474" s="17"/>
    </row>
    <row r="475" spans="3:6" ht="15">
      <c r="C475" s="99"/>
      <c r="D475" s="17"/>
      <c r="E475" s="17"/>
      <c r="F475" s="17"/>
    </row>
    <row r="476" spans="3:6" ht="15">
      <c r="C476" s="99"/>
      <c r="D476" s="17"/>
      <c r="E476" s="17"/>
      <c r="F476" s="17"/>
    </row>
    <row r="477" spans="3:6" ht="15">
      <c r="C477" s="99"/>
      <c r="D477" s="17"/>
      <c r="E477" s="17"/>
      <c r="F477" s="17"/>
    </row>
    <row r="478" spans="3:6" ht="15">
      <c r="C478" s="99"/>
      <c r="D478" s="17"/>
      <c r="E478" s="17"/>
      <c r="F478" s="17"/>
    </row>
    <row r="479" spans="3:6" ht="15">
      <c r="C479" s="99"/>
      <c r="D479" s="17"/>
      <c r="E479" s="17"/>
      <c r="F479" s="17"/>
    </row>
    <row r="480" spans="3:6" ht="15">
      <c r="C480" s="99"/>
      <c r="D480" s="17"/>
      <c r="E480" s="17"/>
      <c r="F480" s="17"/>
    </row>
    <row r="481" spans="3:6" ht="15">
      <c r="C481" s="99"/>
      <c r="D481" s="17"/>
      <c r="E481" s="17"/>
      <c r="F481" s="17"/>
    </row>
    <row r="482" spans="3:6" ht="15">
      <c r="C482" s="99"/>
      <c r="D482" s="17"/>
      <c r="E482" s="17"/>
      <c r="F482" s="17"/>
    </row>
    <row r="483" spans="3:6" ht="15">
      <c r="C483" s="99"/>
      <c r="D483" s="17"/>
      <c r="E483" s="17"/>
      <c r="F483" s="17"/>
    </row>
    <row r="484" spans="3:6" ht="15">
      <c r="C484" s="99"/>
      <c r="D484" s="17"/>
      <c r="E484" s="17"/>
      <c r="F484" s="17"/>
    </row>
    <row r="485" spans="3:6" ht="15">
      <c r="C485" s="99"/>
      <c r="D485" s="17"/>
      <c r="E485" s="17"/>
      <c r="F485" s="17"/>
    </row>
    <row r="486" spans="3:6" ht="15">
      <c r="C486" s="99"/>
      <c r="D486" s="17"/>
      <c r="E486" s="17"/>
      <c r="F486" s="17"/>
    </row>
    <row r="487" spans="3:6" ht="15">
      <c r="C487" s="99"/>
      <c r="D487" s="17"/>
      <c r="E487" s="17"/>
      <c r="F487" s="17"/>
    </row>
    <row r="488" spans="3:6" ht="15">
      <c r="C488" s="99"/>
      <c r="D488" s="17"/>
      <c r="E488" s="17"/>
      <c r="F488" s="17"/>
    </row>
    <row r="489" spans="3:6" ht="15">
      <c r="C489" s="99"/>
      <c r="D489" s="17"/>
      <c r="E489" s="17"/>
      <c r="F489" s="17"/>
    </row>
    <row r="490" spans="3:6" ht="15">
      <c r="C490" s="99"/>
      <c r="D490" s="17"/>
      <c r="E490" s="17"/>
      <c r="F490" s="17"/>
    </row>
    <row r="491" spans="3:6" ht="15">
      <c r="C491" s="99"/>
      <c r="D491" s="17"/>
      <c r="E491" s="17"/>
      <c r="F491" s="17"/>
    </row>
    <row r="492" spans="3:6" ht="15">
      <c r="C492" s="99"/>
      <c r="D492" s="17"/>
      <c r="E492" s="17"/>
      <c r="F492" s="17"/>
    </row>
    <row r="493" spans="3:6" ht="15">
      <c r="C493" s="99"/>
      <c r="D493" s="17"/>
      <c r="E493" s="17"/>
      <c r="F493" s="17"/>
    </row>
    <row r="494" spans="3:6" ht="15">
      <c r="C494" s="99"/>
      <c r="D494" s="17"/>
      <c r="E494" s="17"/>
      <c r="F494" s="17"/>
    </row>
    <row r="495" spans="3:6" ht="15">
      <c r="C495" s="99"/>
      <c r="D495" s="17"/>
      <c r="E495" s="17"/>
      <c r="F495" s="17"/>
    </row>
    <row r="496" spans="3:6" ht="15">
      <c r="C496" s="99"/>
      <c r="D496" s="17"/>
      <c r="E496" s="17"/>
      <c r="F496" s="17"/>
    </row>
    <row r="497" spans="3:6" ht="15">
      <c r="C497" s="99"/>
      <c r="D497" s="17"/>
      <c r="E497" s="17"/>
      <c r="F497" s="17"/>
    </row>
    <row r="498" spans="3:6" ht="15">
      <c r="C498" s="99"/>
      <c r="D498" s="17"/>
      <c r="E498" s="17"/>
      <c r="F498" s="17"/>
    </row>
    <row r="499" spans="3:6" ht="15">
      <c r="C499" s="99"/>
      <c r="D499" s="17"/>
      <c r="E499" s="17"/>
      <c r="F499" s="17"/>
    </row>
    <row r="500" spans="3:6" ht="15">
      <c r="C500" s="99"/>
      <c r="D500" s="17"/>
      <c r="E500" s="17"/>
      <c r="F500" s="17"/>
    </row>
    <row r="501" spans="3:6" ht="15">
      <c r="C501" s="99"/>
      <c r="D501" s="17"/>
      <c r="E501" s="17"/>
      <c r="F501" s="17"/>
    </row>
    <row r="502" spans="3:6" ht="15">
      <c r="C502" s="99"/>
      <c r="D502" s="17"/>
      <c r="E502" s="17"/>
      <c r="F502" s="17"/>
    </row>
    <row r="503" spans="3:6" ht="15">
      <c r="C503" s="99"/>
      <c r="D503" s="17"/>
      <c r="E503" s="17"/>
      <c r="F503" s="17"/>
    </row>
    <row r="504" spans="3:6" ht="15">
      <c r="C504" s="99"/>
      <c r="D504" s="17"/>
      <c r="E504" s="17"/>
      <c r="F504" s="17"/>
    </row>
    <row r="505" spans="3:6" ht="15">
      <c r="C505" s="99"/>
      <c r="D505" s="17"/>
      <c r="E505" s="17"/>
      <c r="F505" s="17"/>
    </row>
    <row r="506" spans="3:6" ht="15">
      <c r="C506" s="99"/>
      <c r="D506" s="17"/>
      <c r="E506" s="17"/>
      <c r="F506" s="17"/>
    </row>
    <row r="507" spans="3:6" ht="15">
      <c r="C507" s="99"/>
      <c r="D507" s="17"/>
      <c r="E507" s="17"/>
      <c r="F507" s="17"/>
    </row>
    <row r="508" spans="3:6" ht="15">
      <c r="C508" s="99"/>
      <c r="D508" s="17"/>
      <c r="E508" s="17"/>
      <c r="F508" s="17"/>
    </row>
    <row r="509" spans="3:6" ht="15">
      <c r="C509" s="99"/>
      <c r="D509" s="17"/>
      <c r="E509" s="17"/>
      <c r="F509" s="17"/>
    </row>
    <row r="510" spans="3:6" ht="15">
      <c r="C510" s="99"/>
      <c r="D510" s="17"/>
      <c r="E510" s="17"/>
      <c r="F510" s="17"/>
    </row>
    <row r="511" spans="3:6" ht="15">
      <c r="C511" s="99"/>
      <c r="D511" s="17"/>
      <c r="E511" s="17"/>
      <c r="F511" s="17"/>
    </row>
    <row r="512" spans="3:6" ht="15">
      <c r="C512" s="99"/>
      <c r="D512" s="17"/>
      <c r="E512" s="17"/>
      <c r="F512" s="17"/>
    </row>
    <row r="513" spans="3:6" ht="15">
      <c r="C513" s="99"/>
      <c r="D513" s="17"/>
      <c r="E513" s="17"/>
      <c r="F513" s="17"/>
    </row>
    <row r="514" spans="3:6" ht="15">
      <c r="C514" s="99"/>
      <c r="D514" s="17"/>
      <c r="E514" s="17"/>
      <c r="F514" s="17"/>
    </row>
    <row r="515" spans="3:6" ht="15">
      <c r="C515" s="99"/>
      <c r="D515" s="17"/>
      <c r="E515" s="17"/>
      <c r="F515" s="17"/>
    </row>
    <row r="516" spans="3:6" ht="15">
      <c r="C516" s="99"/>
      <c r="D516" s="17"/>
      <c r="E516" s="17"/>
      <c r="F516" s="17"/>
    </row>
    <row r="517" spans="3:6" ht="15">
      <c r="C517" s="99"/>
      <c r="D517" s="17"/>
      <c r="E517" s="17"/>
      <c r="F517" s="17"/>
    </row>
    <row r="518" spans="3:6" ht="15">
      <c r="C518" s="99"/>
      <c r="D518" s="17"/>
      <c r="E518" s="17"/>
      <c r="F518" s="17"/>
    </row>
    <row r="519" spans="3:6" ht="15">
      <c r="C519" s="99"/>
      <c r="D519" s="17"/>
      <c r="E519" s="17"/>
      <c r="F519" s="17"/>
    </row>
    <row r="520" spans="3:6" ht="15">
      <c r="C520" s="99"/>
      <c r="D520" s="17"/>
      <c r="E520" s="17"/>
      <c r="F520" s="17"/>
    </row>
    <row r="521" spans="3:6" ht="15">
      <c r="C521" s="99"/>
      <c r="D521" s="17"/>
      <c r="E521" s="17"/>
      <c r="F521" s="17"/>
    </row>
    <row r="522" spans="3:6" ht="15">
      <c r="C522" s="99"/>
      <c r="D522" s="17"/>
      <c r="E522" s="17"/>
      <c r="F522" s="17"/>
    </row>
    <row r="523" spans="3:6" ht="15">
      <c r="C523" s="99"/>
      <c r="D523" s="17"/>
      <c r="E523" s="17"/>
      <c r="F523" s="17"/>
    </row>
    <row r="524" spans="3:6" ht="15">
      <c r="C524" s="99"/>
      <c r="D524" s="17"/>
      <c r="E524" s="17"/>
      <c r="F524" s="17"/>
    </row>
    <row r="525" spans="3:6" ht="15">
      <c r="C525" s="99"/>
      <c r="D525" s="17"/>
      <c r="E525" s="17"/>
      <c r="F525" s="17"/>
    </row>
    <row r="526" spans="3:6" ht="15">
      <c r="C526" s="99"/>
      <c r="D526" s="17"/>
      <c r="E526" s="17"/>
      <c r="F526" s="17"/>
    </row>
    <row r="527" spans="3:6" ht="15">
      <c r="C527" s="99"/>
      <c r="D527" s="17"/>
      <c r="E527" s="17"/>
      <c r="F527" s="17"/>
    </row>
    <row r="528" spans="3:6" ht="15">
      <c r="C528" s="99"/>
      <c r="D528" s="17"/>
      <c r="E528" s="17"/>
      <c r="F528" s="17"/>
    </row>
    <row r="529" spans="3:6" ht="15">
      <c r="C529" s="99"/>
      <c r="D529" s="17"/>
      <c r="E529" s="17"/>
      <c r="F529" s="17"/>
    </row>
    <row r="530" spans="3:6" ht="15">
      <c r="C530" s="99"/>
      <c r="D530" s="17"/>
      <c r="E530" s="17"/>
      <c r="F530" s="17"/>
    </row>
    <row r="531" spans="3:6" ht="15">
      <c r="C531" s="99"/>
      <c r="D531" s="17"/>
      <c r="E531" s="17"/>
      <c r="F531" s="17"/>
    </row>
    <row r="532" spans="3:6" ht="15">
      <c r="C532" s="99"/>
      <c r="D532" s="17"/>
      <c r="E532" s="17"/>
      <c r="F532" s="17"/>
    </row>
    <row r="533" spans="3:6" ht="15">
      <c r="C533" s="99"/>
      <c r="D533" s="17"/>
      <c r="E533" s="17"/>
      <c r="F533" s="17"/>
    </row>
    <row r="534" spans="3:6" ht="15">
      <c r="C534" s="99"/>
      <c r="D534" s="17"/>
      <c r="E534" s="17"/>
      <c r="F534" s="17"/>
    </row>
    <row r="535" spans="3:6" ht="15">
      <c r="C535" s="99"/>
      <c r="D535" s="17"/>
      <c r="E535" s="17"/>
      <c r="F535" s="17"/>
    </row>
    <row r="536" spans="3:6" ht="15">
      <c r="C536" s="99"/>
      <c r="D536" s="17"/>
      <c r="E536" s="17"/>
      <c r="F536" s="17"/>
    </row>
    <row r="537" spans="3:6" ht="15">
      <c r="C537" s="99"/>
      <c r="D537" s="17"/>
      <c r="E537" s="17"/>
      <c r="F537" s="17"/>
    </row>
    <row r="538" spans="3:6" ht="15">
      <c r="C538" s="99"/>
      <c r="D538" s="17"/>
      <c r="E538" s="17"/>
      <c r="F538" s="17"/>
    </row>
    <row r="539" spans="3:6" ht="15">
      <c r="C539" s="99"/>
      <c r="D539" s="17"/>
      <c r="E539" s="17"/>
      <c r="F539" s="17"/>
    </row>
    <row r="540" spans="3:6" ht="15">
      <c r="C540" s="99"/>
      <c r="D540" s="17"/>
      <c r="E540" s="17"/>
      <c r="F540" s="17"/>
    </row>
    <row r="541" spans="3:6" ht="15">
      <c r="C541" s="99"/>
      <c r="D541" s="17"/>
      <c r="E541" s="17"/>
      <c r="F541" s="17"/>
    </row>
    <row r="542" spans="3:6" ht="15">
      <c r="C542" s="99"/>
      <c r="D542" s="17"/>
      <c r="E542" s="17"/>
      <c r="F542" s="17"/>
    </row>
    <row r="543" spans="3:6" ht="15">
      <c r="C543" s="99"/>
      <c r="D543" s="17"/>
      <c r="E543" s="17"/>
      <c r="F543" s="17"/>
    </row>
    <row r="544" spans="3:6" ht="15">
      <c r="C544" s="99"/>
      <c r="D544" s="17"/>
      <c r="E544" s="17"/>
      <c r="F544" s="17"/>
    </row>
    <row r="545" spans="3:6" ht="15">
      <c r="C545" s="99"/>
      <c r="D545" s="17"/>
      <c r="E545" s="17"/>
      <c r="F545" s="17"/>
    </row>
    <row r="546" spans="3:6" ht="15">
      <c r="C546" s="99"/>
      <c r="D546" s="17"/>
      <c r="E546" s="17"/>
      <c r="F546" s="17"/>
    </row>
    <row r="547" spans="3:6" ht="15">
      <c r="C547" s="99"/>
      <c r="D547" s="17"/>
      <c r="E547" s="17"/>
      <c r="F547" s="17"/>
    </row>
    <row r="548" spans="3:6" ht="15">
      <c r="C548" s="99"/>
      <c r="D548" s="17"/>
      <c r="E548" s="17"/>
      <c r="F548" s="17"/>
    </row>
    <row r="549" spans="3:6" ht="15">
      <c r="C549" s="99"/>
      <c r="D549" s="17"/>
      <c r="E549" s="17"/>
      <c r="F549" s="17"/>
    </row>
    <row r="550" spans="3:6" ht="15">
      <c r="C550" s="99"/>
      <c r="D550" s="17"/>
      <c r="E550" s="17"/>
      <c r="F550" s="17"/>
    </row>
    <row r="551" spans="3:6" ht="15">
      <c r="C551" s="99"/>
      <c r="D551" s="17"/>
      <c r="E551" s="17"/>
      <c r="F551" s="17"/>
    </row>
    <row r="552" spans="3:6" ht="15">
      <c r="C552" s="99"/>
      <c r="D552" s="17"/>
      <c r="E552" s="17"/>
      <c r="F552" s="17"/>
    </row>
    <row r="553" spans="3:6" ht="15">
      <c r="C553" s="99"/>
      <c r="D553" s="17"/>
      <c r="E553" s="17"/>
      <c r="F553" s="17"/>
    </row>
    <row r="554" spans="3:6" ht="15">
      <c r="C554" s="99"/>
      <c r="D554" s="17"/>
      <c r="E554" s="17"/>
      <c r="F554" s="17"/>
    </row>
    <row r="555" spans="3:6" ht="15">
      <c r="C555" s="99"/>
      <c r="D555" s="17"/>
      <c r="E555" s="17"/>
      <c r="F555" s="17"/>
    </row>
    <row r="556" spans="3:6" ht="15">
      <c r="C556" s="99"/>
      <c r="D556" s="17"/>
      <c r="E556" s="17"/>
      <c r="F556" s="17"/>
    </row>
    <row r="557" spans="3:6" ht="15">
      <c r="C557" s="99"/>
      <c r="D557" s="17"/>
      <c r="E557" s="17"/>
      <c r="F557" s="17"/>
    </row>
    <row r="558" spans="3:6" ht="15">
      <c r="C558" s="99"/>
      <c r="D558" s="17"/>
      <c r="E558" s="17"/>
      <c r="F558" s="17"/>
    </row>
    <row r="559" spans="3:6" ht="15">
      <c r="C559" s="99"/>
      <c r="D559" s="17"/>
      <c r="E559" s="17"/>
      <c r="F559" s="17"/>
    </row>
    <row r="560" spans="3:6" ht="15">
      <c r="C560" s="99"/>
      <c r="D560" s="17"/>
      <c r="E560" s="17"/>
      <c r="F560" s="17"/>
    </row>
    <row r="561" spans="3:6" ht="15">
      <c r="C561" s="99"/>
      <c r="D561" s="17"/>
      <c r="E561" s="17"/>
      <c r="F561" s="17"/>
    </row>
    <row r="562" spans="3:6" ht="15">
      <c r="C562" s="99"/>
      <c r="D562" s="17"/>
      <c r="E562" s="17"/>
      <c r="F562" s="17"/>
    </row>
    <row r="563" spans="3:6" ht="15">
      <c r="C563" s="99"/>
      <c r="D563" s="17"/>
      <c r="E563" s="17"/>
      <c r="F563" s="17"/>
    </row>
    <row r="564" spans="3:6" ht="15">
      <c r="C564" s="99"/>
      <c r="D564" s="17"/>
      <c r="E564" s="17"/>
      <c r="F564" s="17"/>
    </row>
    <row r="565" spans="3:6" ht="15">
      <c r="C565" s="99"/>
      <c r="D565" s="17"/>
      <c r="E565" s="17"/>
      <c r="F565" s="17"/>
    </row>
    <row r="566" spans="3:6" ht="15">
      <c r="C566" s="99"/>
      <c r="D566" s="17"/>
      <c r="E566" s="17"/>
      <c r="F566" s="17"/>
    </row>
    <row r="567" spans="3:6" ht="15">
      <c r="C567" s="99"/>
      <c r="D567" s="17"/>
      <c r="E567" s="17"/>
      <c r="F567" s="17"/>
    </row>
    <row r="568" spans="3:6" ht="15">
      <c r="C568" s="99"/>
      <c r="D568" s="17"/>
      <c r="E568" s="17"/>
      <c r="F568" s="17"/>
    </row>
    <row r="569" spans="3:6" ht="15">
      <c r="C569" s="99"/>
      <c r="D569" s="17"/>
      <c r="E569" s="17"/>
      <c r="F569" s="17"/>
    </row>
    <row r="570" spans="3:6" ht="15">
      <c r="C570" s="99"/>
      <c r="D570" s="17"/>
      <c r="E570" s="17"/>
      <c r="F570" s="17"/>
    </row>
    <row r="571" spans="3:6" ht="15">
      <c r="C571" s="99"/>
      <c r="D571" s="17"/>
      <c r="E571" s="17"/>
      <c r="F571" s="17"/>
    </row>
    <row r="572" spans="3:6" ht="15">
      <c r="C572" s="99"/>
      <c r="D572" s="17"/>
      <c r="E572" s="17"/>
      <c r="F572" s="17"/>
    </row>
    <row r="573" spans="3:6" ht="15">
      <c r="C573" s="99"/>
      <c r="D573" s="17"/>
      <c r="E573" s="17"/>
      <c r="F573" s="17"/>
    </row>
    <row r="574" spans="3:6" ht="15">
      <c r="C574" s="99"/>
      <c r="D574" s="17"/>
      <c r="E574" s="17"/>
      <c r="F574" s="17"/>
    </row>
    <row r="575" spans="3:6" ht="15">
      <c r="C575" s="99"/>
      <c r="D575" s="17"/>
      <c r="E575" s="17"/>
      <c r="F575" s="17"/>
    </row>
    <row r="576" spans="3:6" ht="15">
      <c r="C576" s="99"/>
      <c r="D576" s="17"/>
      <c r="E576" s="17"/>
      <c r="F576" s="17"/>
    </row>
    <row r="577" spans="3:6" ht="15">
      <c r="C577" s="99"/>
      <c r="D577" s="17"/>
      <c r="E577" s="17"/>
      <c r="F577" s="17"/>
    </row>
    <row r="578" spans="3:6" ht="15">
      <c r="C578" s="99"/>
      <c r="D578" s="17"/>
      <c r="E578" s="17"/>
      <c r="F578" s="17"/>
    </row>
    <row r="579" spans="3:6" ht="15">
      <c r="C579" s="99"/>
      <c r="D579" s="17"/>
      <c r="E579" s="17"/>
      <c r="F579" s="17"/>
    </row>
    <row r="580" spans="3:6" ht="15">
      <c r="C580" s="99"/>
      <c r="D580" s="17"/>
      <c r="E580" s="17"/>
      <c r="F580" s="17"/>
    </row>
    <row r="581" spans="3:6" ht="15">
      <c r="C581" s="99"/>
      <c r="D581" s="17"/>
      <c r="E581" s="17"/>
      <c r="F581" s="17"/>
    </row>
    <row r="582" spans="3:6" ht="15">
      <c r="C582" s="99"/>
      <c r="D582" s="17"/>
      <c r="E582" s="17"/>
      <c r="F582" s="17"/>
    </row>
    <row r="583" spans="3:6" ht="15">
      <c r="C583" s="99"/>
      <c r="D583" s="17"/>
      <c r="E583" s="17"/>
      <c r="F583" s="17"/>
    </row>
    <row r="584" spans="3:6" ht="15">
      <c r="C584" s="99"/>
      <c r="D584" s="17"/>
      <c r="E584" s="17"/>
      <c r="F584" s="17"/>
    </row>
    <row r="585" spans="3:6" ht="15">
      <c r="C585" s="99"/>
      <c r="D585" s="17"/>
      <c r="E585" s="17"/>
      <c r="F585" s="17"/>
    </row>
    <row r="586" spans="3:6" ht="15">
      <c r="C586" s="99"/>
      <c r="D586" s="17"/>
      <c r="E586" s="17"/>
      <c r="F586" s="17"/>
    </row>
    <row r="587" spans="3:6" ht="15">
      <c r="C587" s="99"/>
      <c r="D587" s="17"/>
      <c r="E587" s="17"/>
      <c r="F587" s="17"/>
    </row>
    <row r="588" spans="3:6" ht="15">
      <c r="C588" s="99"/>
      <c r="D588" s="17"/>
      <c r="E588" s="17"/>
      <c r="F588" s="17"/>
    </row>
    <row r="589" spans="3:6" ht="15">
      <c r="C589" s="99"/>
      <c r="D589" s="17"/>
      <c r="E589" s="17"/>
      <c r="F589" s="17"/>
    </row>
    <row r="590" spans="3:6" ht="15">
      <c r="C590" s="99"/>
      <c r="D590" s="17"/>
      <c r="E590" s="17"/>
      <c r="F590" s="17"/>
    </row>
    <row r="591" spans="3:6" ht="15">
      <c r="C591" s="99"/>
      <c r="D591" s="17"/>
      <c r="E591" s="17"/>
      <c r="F591" s="17"/>
    </row>
    <row r="592" spans="3:6" ht="15">
      <c r="C592" s="99"/>
      <c r="D592" s="17"/>
      <c r="E592" s="17"/>
      <c r="F592" s="17"/>
    </row>
    <row r="593" spans="3:6" ht="15">
      <c r="C593" s="99"/>
      <c r="D593" s="17"/>
      <c r="E593" s="17"/>
      <c r="F593" s="17"/>
    </row>
    <row r="594" spans="3:6" ht="15">
      <c r="C594" s="99"/>
      <c r="D594" s="17"/>
      <c r="E594" s="17"/>
      <c r="F594" s="17"/>
    </row>
    <row r="595" spans="3:6" ht="15">
      <c r="C595" s="99"/>
      <c r="D595" s="17"/>
      <c r="E595" s="17"/>
      <c r="F595" s="17"/>
    </row>
    <row r="596" spans="3:6" ht="15">
      <c r="C596" s="99"/>
      <c r="D596" s="17"/>
      <c r="E596" s="17"/>
      <c r="F596" s="17"/>
    </row>
    <row r="597" spans="3:6" ht="15">
      <c r="C597" s="99"/>
      <c r="D597" s="17"/>
      <c r="E597" s="17"/>
      <c r="F597" s="17"/>
    </row>
    <row r="598" spans="3:6" ht="15">
      <c r="C598" s="99"/>
      <c r="D598" s="17"/>
      <c r="E598" s="17"/>
      <c r="F598" s="17"/>
    </row>
    <row r="599" spans="3:6" ht="15">
      <c r="C599" s="99"/>
      <c r="D599" s="17"/>
      <c r="E599" s="17"/>
      <c r="F599" s="17"/>
    </row>
    <row r="600" spans="3:6" ht="15">
      <c r="C600" s="99"/>
      <c r="D600" s="17"/>
      <c r="E600" s="17"/>
      <c r="F600" s="17"/>
    </row>
    <row r="601" spans="3:6" ht="15">
      <c r="C601" s="99"/>
      <c r="D601" s="17"/>
      <c r="E601" s="17"/>
      <c r="F601" s="17"/>
    </row>
    <row r="602" spans="3:6" ht="15">
      <c r="C602" s="99"/>
      <c r="D602" s="17"/>
      <c r="E602" s="17"/>
      <c r="F602" s="17"/>
    </row>
    <row r="603" spans="3:6" ht="15">
      <c r="C603" s="99"/>
      <c r="D603" s="17"/>
      <c r="E603" s="17"/>
      <c r="F603" s="17"/>
    </row>
    <row r="604" spans="3:6" ht="15">
      <c r="C604" s="99"/>
      <c r="D604" s="17"/>
      <c r="E604" s="17"/>
      <c r="F604" s="17"/>
    </row>
    <row r="605" spans="3:6" ht="15">
      <c r="C605" s="99"/>
      <c r="D605" s="17"/>
      <c r="E605" s="17"/>
      <c r="F605" s="17"/>
    </row>
    <row r="606" spans="3:6" ht="15">
      <c r="C606" s="99"/>
      <c r="D606" s="17"/>
      <c r="E606" s="17"/>
      <c r="F606" s="17"/>
    </row>
    <row r="607" spans="3:6" ht="15">
      <c r="C607" s="99"/>
      <c r="D607" s="17"/>
      <c r="E607" s="17"/>
      <c r="F607" s="17"/>
    </row>
    <row r="608" spans="3:6" ht="15">
      <c r="C608" s="99"/>
      <c r="D608" s="17"/>
      <c r="E608" s="17"/>
      <c r="F608" s="17"/>
    </row>
    <row r="609" spans="3:6" ht="15">
      <c r="C609" s="99"/>
      <c r="D609" s="17"/>
      <c r="E609" s="17"/>
      <c r="F609" s="17"/>
    </row>
    <row r="610" spans="3:6" ht="15">
      <c r="C610" s="99"/>
      <c r="D610" s="17"/>
      <c r="E610" s="17"/>
      <c r="F610" s="17"/>
    </row>
    <row r="611" spans="3:6" ht="15">
      <c r="C611" s="99"/>
      <c r="D611" s="17"/>
      <c r="E611" s="17"/>
      <c r="F611" s="17"/>
    </row>
    <row r="612" spans="3:6" ht="15">
      <c r="C612" s="99"/>
      <c r="D612" s="17"/>
      <c r="E612" s="17"/>
      <c r="F612" s="17"/>
    </row>
    <row r="613" spans="3:6" ht="15">
      <c r="C613" s="99"/>
      <c r="D613" s="17"/>
      <c r="E613" s="17"/>
      <c r="F613" s="17"/>
    </row>
    <row r="614" spans="3:6" ht="15">
      <c r="C614" s="99"/>
      <c r="D614" s="17"/>
      <c r="E614" s="17"/>
      <c r="F614" s="17"/>
    </row>
    <row r="615" spans="3:6" ht="15">
      <c r="C615" s="99"/>
      <c r="D615" s="17"/>
      <c r="E615" s="17"/>
      <c r="F615" s="17"/>
    </row>
    <row r="616" spans="3:6" ht="15">
      <c r="C616" s="99"/>
      <c r="D616" s="17"/>
      <c r="E616" s="17"/>
      <c r="F616" s="17"/>
    </row>
    <row r="617" spans="3:6" ht="15">
      <c r="C617" s="99"/>
      <c r="D617" s="17"/>
      <c r="E617" s="17"/>
      <c r="F617" s="17"/>
    </row>
    <row r="618" spans="3:6" ht="15">
      <c r="C618" s="99"/>
      <c r="D618" s="17"/>
      <c r="E618" s="17"/>
      <c r="F618" s="17"/>
    </row>
    <row r="619" spans="3:6" ht="15">
      <c r="C619" s="99"/>
      <c r="D619" s="17"/>
      <c r="E619" s="17"/>
      <c r="F619" s="17"/>
    </row>
    <row r="620" spans="3:6" ht="15">
      <c r="C620" s="99"/>
      <c r="D620" s="17"/>
      <c r="E620" s="17"/>
      <c r="F620" s="17"/>
    </row>
    <row r="621" spans="3:6" ht="15">
      <c r="C621" s="99"/>
      <c r="D621" s="17"/>
      <c r="E621" s="17"/>
      <c r="F621" s="17"/>
    </row>
    <row r="622" spans="3:6" ht="15">
      <c r="C622" s="99"/>
      <c r="D622" s="17"/>
      <c r="E622" s="17"/>
      <c r="F622" s="17"/>
    </row>
    <row r="623" spans="3:6" ht="15">
      <c r="C623" s="99"/>
      <c r="D623" s="17"/>
      <c r="E623" s="17"/>
      <c r="F623" s="17"/>
    </row>
    <row r="624" spans="3:6" ht="15">
      <c r="C624" s="99"/>
      <c r="D624" s="17"/>
      <c r="E624" s="17"/>
      <c r="F624" s="17"/>
    </row>
    <row r="625" spans="3:6" ht="15">
      <c r="C625" s="99"/>
      <c r="D625" s="17"/>
      <c r="E625" s="17"/>
      <c r="F625" s="17"/>
    </row>
    <row r="626" spans="3:6" ht="15">
      <c r="C626" s="99"/>
      <c r="D626" s="17"/>
      <c r="E626" s="17"/>
      <c r="F626" s="17"/>
    </row>
    <row r="627" spans="3:6" ht="15">
      <c r="C627" s="99"/>
      <c r="D627" s="17"/>
      <c r="E627" s="17"/>
      <c r="F627" s="17"/>
    </row>
    <row r="628" spans="3:6" ht="15">
      <c r="C628" s="99"/>
      <c r="D628" s="17"/>
      <c r="E628" s="17"/>
      <c r="F628" s="17"/>
    </row>
    <row r="629" spans="3:6" ht="15">
      <c r="C629" s="99"/>
      <c r="D629" s="17"/>
      <c r="E629" s="17"/>
      <c r="F629" s="17"/>
    </row>
    <row r="630" spans="3:6" ht="15">
      <c r="C630" s="99"/>
      <c r="D630" s="17"/>
      <c r="E630" s="17"/>
      <c r="F630" s="17"/>
    </row>
    <row r="631" spans="3:6" ht="15">
      <c r="C631" s="99"/>
      <c r="D631" s="17"/>
      <c r="E631" s="17"/>
      <c r="F631" s="17"/>
    </row>
    <row r="632" spans="3:6" ht="15">
      <c r="C632" s="99"/>
      <c r="D632" s="17"/>
      <c r="E632" s="17"/>
      <c r="F632" s="17"/>
    </row>
    <row r="633" spans="3:6" ht="15">
      <c r="C633" s="99"/>
      <c r="D633" s="17"/>
      <c r="E633" s="17"/>
      <c r="F633" s="17"/>
    </row>
    <row r="634" spans="3:6" ht="15">
      <c r="C634" s="99"/>
      <c r="D634" s="17"/>
      <c r="E634" s="17"/>
      <c r="F634" s="17"/>
    </row>
    <row r="635" spans="3:6" ht="15">
      <c r="C635" s="99"/>
      <c r="D635" s="17"/>
      <c r="E635" s="17"/>
      <c r="F635" s="17"/>
    </row>
    <row r="636" spans="3:6" ht="15">
      <c r="C636" s="99"/>
      <c r="D636" s="17"/>
      <c r="E636" s="17"/>
      <c r="F636" s="17"/>
    </row>
    <row r="637" spans="3:6" ht="15">
      <c r="C637" s="99"/>
      <c r="D637" s="17"/>
      <c r="E637" s="17"/>
      <c r="F637" s="17"/>
    </row>
    <row r="638" spans="3:6" ht="15">
      <c r="C638" s="99"/>
      <c r="D638" s="17"/>
      <c r="E638" s="17"/>
      <c r="F638" s="17"/>
    </row>
    <row r="639" spans="3:6" ht="15">
      <c r="C639" s="99"/>
      <c r="D639" s="17"/>
      <c r="E639" s="17"/>
      <c r="F639" s="17"/>
    </row>
    <row r="640" spans="3:6" ht="15">
      <c r="C640" s="99"/>
      <c r="D640" s="17"/>
      <c r="E640" s="17"/>
      <c r="F640" s="17"/>
    </row>
    <row r="641" spans="3:6" ht="15">
      <c r="C641" s="99"/>
      <c r="D641" s="17"/>
      <c r="E641" s="17"/>
      <c r="F641" s="17"/>
    </row>
    <row r="642" spans="3:6" ht="15">
      <c r="C642" s="99"/>
      <c r="D642" s="17"/>
      <c r="E642" s="17"/>
      <c r="F642" s="17"/>
    </row>
    <row r="643" spans="3:6" ht="15">
      <c r="C643" s="99"/>
      <c r="D643" s="17"/>
      <c r="E643" s="17"/>
      <c r="F643" s="17"/>
    </row>
    <row r="644" spans="3:6" ht="15">
      <c r="C644" s="99"/>
      <c r="D644" s="17"/>
      <c r="E644" s="17"/>
      <c r="F644" s="17"/>
    </row>
    <row r="645" spans="3:6" ht="15">
      <c r="C645" s="99"/>
      <c r="D645" s="17"/>
      <c r="E645" s="17"/>
      <c r="F645" s="17"/>
    </row>
    <row r="646" spans="3:6" ht="15">
      <c r="C646" s="99"/>
      <c r="D646" s="17"/>
      <c r="E646" s="17"/>
      <c r="F646" s="17"/>
    </row>
    <row r="647" spans="3:6" ht="15">
      <c r="C647" s="99"/>
      <c r="D647" s="17"/>
      <c r="E647" s="17"/>
      <c r="F647" s="17"/>
    </row>
    <row r="648" spans="3:6" ht="15">
      <c r="C648" s="99"/>
      <c r="D648" s="17"/>
      <c r="E648" s="17"/>
      <c r="F648" s="17"/>
    </row>
    <row r="649" spans="3:6" ht="15">
      <c r="C649" s="99"/>
      <c r="D649" s="17"/>
      <c r="E649" s="17"/>
      <c r="F649" s="17"/>
    </row>
    <row r="650" spans="3:6" ht="15">
      <c r="C650" s="99"/>
      <c r="D650" s="17"/>
      <c r="E650" s="17"/>
      <c r="F650" s="17"/>
    </row>
    <row r="651" spans="3:6" ht="15">
      <c r="C651" s="99"/>
      <c r="D651" s="17"/>
      <c r="E651" s="17"/>
      <c r="F651" s="17"/>
    </row>
    <row r="652" spans="3:6" ht="15">
      <c r="C652" s="99"/>
      <c r="D652" s="17"/>
      <c r="E652" s="17"/>
      <c r="F652" s="17"/>
    </row>
    <row r="653" spans="3:6" ht="15">
      <c r="C653" s="99"/>
      <c r="D653" s="17"/>
      <c r="E653" s="17"/>
      <c r="F653" s="17"/>
    </row>
    <row r="654" spans="3:6" ht="15">
      <c r="C654" s="99"/>
      <c r="D654" s="17"/>
      <c r="E654" s="17"/>
      <c r="F654" s="17"/>
    </row>
    <row r="655" spans="3:6" ht="15">
      <c r="C655" s="99"/>
      <c r="D655" s="17"/>
      <c r="E655" s="17"/>
      <c r="F655" s="17"/>
    </row>
    <row r="656" spans="3:6" ht="15">
      <c r="C656" s="99"/>
      <c r="D656" s="17"/>
      <c r="E656" s="17"/>
      <c r="F656" s="17"/>
    </row>
    <row r="657" spans="3:6" ht="15">
      <c r="C657" s="99"/>
      <c r="D657" s="17"/>
      <c r="E657" s="17"/>
      <c r="F657" s="17"/>
    </row>
    <row r="658" spans="3:6" ht="15">
      <c r="C658" s="99"/>
      <c r="D658" s="17"/>
      <c r="E658" s="17"/>
      <c r="F658" s="17"/>
    </row>
    <row r="659" spans="3:6" ht="15">
      <c r="C659" s="99"/>
      <c r="D659" s="17"/>
      <c r="E659" s="17"/>
      <c r="F659" s="17"/>
    </row>
    <row r="660" spans="3:6" ht="15">
      <c r="C660" s="99"/>
      <c r="D660" s="17"/>
      <c r="E660" s="17"/>
      <c r="F660" s="17"/>
    </row>
    <row r="661" spans="3:6" ht="15">
      <c r="C661" s="99"/>
      <c r="D661" s="17"/>
      <c r="E661" s="17"/>
      <c r="F661" s="17"/>
    </row>
    <row r="662" spans="3:6" ht="15">
      <c r="C662" s="99"/>
      <c r="D662" s="17"/>
      <c r="E662" s="17"/>
      <c r="F662" s="17"/>
    </row>
    <row r="663" spans="3:6" ht="15">
      <c r="C663" s="99"/>
      <c r="D663" s="17"/>
      <c r="E663" s="17"/>
      <c r="F663" s="17"/>
    </row>
    <row r="664" spans="3:6" ht="15">
      <c r="C664" s="99"/>
      <c r="D664" s="17"/>
      <c r="E664" s="17"/>
      <c r="F664" s="17"/>
    </row>
    <row r="665" spans="3:6" ht="15">
      <c r="C665" s="99"/>
      <c r="D665" s="17"/>
      <c r="E665" s="17"/>
      <c r="F665" s="17"/>
    </row>
    <row r="666" spans="3:6" ht="15">
      <c r="C666" s="99"/>
      <c r="D666" s="17"/>
      <c r="E666" s="17"/>
      <c r="F666" s="17"/>
    </row>
    <row r="667" spans="3:6" ht="15">
      <c r="C667" s="99"/>
      <c r="D667" s="17"/>
      <c r="E667" s="17"/>
      <c r="F667" s="17"/>
    </row>
    <row r="668" spans="3:6" ht="15">
      <c r="C668" s="99"/>
      <c r="D668" s="17"/>
      <c r="E668" s="17"/>
      <c r="F668" s="17"/>
    </row>
    <row r="669" spans="3:6" ht="15">
      <c r="C669" s="99"/>
      <c r="D669" s="17"/>
      <c r="E669" s="17"/>
      <c r="F669" s="17"/>
    </row>
    <row r="670" spans="3:6" ht="15">
      <c r="C670" s="99"/>
      <c r="D670" s="17"/>
      <c r="E670" s="17"/>
      <c r="F670" s="17"/>
    </row>
    <row r="671" spans="3:6" ht="15">
      <c r="C671" s="99"/>
      <c r="D671" s="17"/>
      <c r="E671" s="17"/>
      <c r="F671" s="17"/>
    </row>
    <row r="672" spans="3:6" ht="15">
      <c r="C672" s="99"/>
      <c r="D672" s="17"/>
      <c r="E672" s="17"/>
      <c r="F672" s="17"/>
    </row>
    <row r="673" spans="3:6" ht="15">
      <c r="C673" s="99"/>
      <c r="D673" s="17"/>
      <c r="E673" s="17"/>
      <c r="F673" s="17"/>
    </row>
    <row r="674" spans="3:6" ht="15">
      <c r="C674" s="99"/>
      <c r="D674" s="17"/>
      <c r="E674" s="17"/>
      <c r="F674" s="17"/>
    </row>
    <row r="675" spans="3:6" ht="15">
      <c r="C675" s="99"/>
      <c r="D675" s="17"/>
      <c r="E675" s="17"/>
      <c r="F675" s="17"/>
    </row>
    <row r="676" spans="3:6" ht="15">
      <c r="C676" s="99"/>
      <c r="D676" s="17"/>
      <c r="E676" s="17"/>
      <c r="F676" s="17"/>
    </row>
    <row r="677" spans="3:6" ht="15">
      <c r="C677" s="99"/>
      <c r="D677" s="17"/>
      <c r="E677" s="17"/>
      <c r="F677" s="17"/>
    </row>
    <row r="678" spans="3:6" ht="15">
      <c r="C678" s="99"/>
      <c r="D678" s="17"/>
      <c r="E678" s="17"/>
      <c r="F678" s="17"/>
    </row>
    <row r="679" spans="3:6" ht="15">
      <c r="C679" s="99"/>
      <c r="D679" s="17"/>
      <c r="E679" s="17"/>
      <c r="F679" s="17"/>
    </row>
    <row r="680" spans="3:6" ht="15">
      <c r="C680" s="99"/>
      <c r="D680" s="17"/>
      <c r="E680" s="17"/>
      <c r="F680" s="17"/>
    </row>
    <row r="681" spans="3:6" ht="15">
      <c r="C681" s="99"/>
      <c r="D681" s="17"/>
      <c r="E681" s="17"/>
      <c r="F681" s="17"/>
    </row>
    <row r="682" spans="3:6" ht="15">
      <c r="C682" s="99"/>
      <c r="D682" s="17"/>
      <c r="E682" s="17"/>
      <c r="F682" s="17"/>
    </row>
    <row r="683" spans="3:6" ht="15">
      <c r="C683" s="99"/>
      <c r="D683" s="17"/>
      <c r="E683" s="17"/>
      <c r="F683" s="17"/>
    </row>
    <row r="684" spans="3:6" ht="15">
      <c r="C684" s="99"/>
      <c r="D684" s="17"/>
      <c r="E684" s="17"/>
      <c r="F684" s="17"/>
    </row>
    <row r="685" spans="3:6" ht="15">
      <c r="C685" s="99"/>
      <c r="D685" s="17"/>
      <c r="E685" s="17"/>
      <c r="F685" s="17"/>
    </row>
    <row r="686" spans="3:6" ht="15">
      <c r="C686" s="99"/>
      <c r="D686" s="17"/>
      <c r="E686" s="17"/>
      <c r="F686" s="17"/>
    </row>
    <row r="687" spans="3:6" ht="15">
      <c r="C687" s="99"/>
      <c r="D687" s="17"/>
      <c r="E687" s="17"/>
      <c r="F687" s="17"/>
    </row>
    <row r="688" spans="3:6" ht="15">
      <c r="C688" s="99"/>
      <c r="D688" s="17"/>
      <c r="E688" s="17"/>
      <c r="F688" s="17"/>
    </row>
    <row r="689" spans="3:6" ht="15">
      <c r="C689" s="99"/>
      <c r="D689" s="17"/>
      <c r="E689" s="17"/>
      <c r="F689" s="17"/>
    </row>
    <row r="690" spans="3:6" ht="15">
      <c r="C690" s="99"/>
      <c r="D690" s="17"/>
      <c r="E690" s="17"/>
      <c r="F690" s="17"/>
    </row>
    <row r="691" spans="3:6" ht="15">
      <c r="C691" s="99"/>
      <c r="D691" s="17"/>
      <c r="E691" s="17"/>
      <c r="F691" s="17"/>
    </row>
    <row r="692" spans="3:6" ht="15">
      <c r="C692" s="99"/>
      <c r="D692" s="17"/>
      <c r="E692" s="17"/>
      <c r="F692" s="17"/>
    </row>
    <row r="693" spans="3:6" ht="15">
      <c r="C693" s="99"/>
      <c r="D693" s="17"/>
      <c r="E693" s="17"/>
      <c r="F693" s="17"/>
    </row>
    <row r="694" spans="3:6" ht="15">
      <c r="C694" s="99"/>
      <c r="D694" s="17"/>
      <c r="E694" s="17"/>
      <c r="F694" s="17"/>
    </row>
    <row r="695" spans="3:6" ht="15">
      <c r="C695" s="99"/>
      <c r="D695" s="17"/>
      <c r="E695" s="17"/>
      <c r="F695" s="17"/>
    </row>
    <row r="696" spans="3:6" ht="15">
      <c r="C696" s="99"/>
      <c r="D696" s="17"/>
      <c r="E696" s="17"/>
      <c r="F696" s="17"/>
    </row>
    <row r="697" spans="3:6" ht="15">
      <c r="C697" s="99"/>
      <c r="D697" s="17"/>
      <c r="E697" s="17"/>
      <c r="F697" s="17"/>
    </row>
    <row r="698" spans="3:6" ht="15">
      <c r="C698" s="99"/>
      <c r="D698" s="17"/>
      <c r="E698" s="17"/>
      <c r="F698" s="17"/>
    </row>
    <row r="699" spans="3:6" ht="15">
      <c r="C699" s="99"/>
      <c r="D699" s="17"/>
      <c r="E699" s="17"/>
      <c r="F699" s="17"/>
    </row>
    <row r="700" spans="3:6" ht="15">
      <c r="C700" s="99"/>
      <c r="D700" s="17"/>
      <c r="E700" s="17"/>
      <c r="F700" s="17"/>
    </row>
    <row r="701" spans="3:6" ht="15">
      <c r="C701" s="99"/>
      <c r="D701" s="17"/>
      <c r="E701" s="17"/>
      <c r="F701" s="17"/>
    </row>
    <row r="702" spans="3:6" ht="15">
      <c r="C702" s="99"/>
      <c r="D702" s="17"/>
      <c r="E702" s="17"/>
      <c r="F702" s="17"/>
    </row>
    <row r="703" spans="3:6" ht="15">
      <c r="C703" s="99"/>
      <c r="D703" s="17"/>
      <c r="E703" s="17"/>
      <c r="F703" s="17"/>
    </row>
    <row r="704" spans="3:6" ht="15">
      <c r="C704" s="99"/>
      <c r="D704" s="17"/>
      <c r="E704" s="17"/>
      <c r="F704" s="17"/>
    </row>
    <row r="705" spans="3:6" ht="15">
      <c r="C705" s="99"/>
      <c r="D705" s="17"/>
      <c r="E705" s="17"/>
      <c r="F705" s="17"/>
    </row>
    <row r="706" spans="3:6" ht="15">
      <c r="C706" s="99"/>
      <c r="D706" s="17"/>
      <c r="E706" s="17"/>
      <c r="F706" s="17"/>
    </row>
    <row r="707" spans="3:6" ht="15">
      <c r="C707" s="99"/>
      <c r="D707" s="17"/>
      <c r="E707" s="17"/>
      <c r="F707" s="17"/>
    </row>
    <row r="708" spans="3:6" ht="15">
      <c r="C708" s="99"/>
      <c r="D708" s="17"/>
      <c r="E708" s="17"/>
      <c r="F708" s="17"/>
    </row>
    <row r="709" spans="3:6" ht="15">
      <c r="C709" s="99"/>
      <c r="D709" s="17"/>
      <c r="E709" s="17"/>
      <c r="F709" s="17"/>
    </row>
    <row r="710" spans="3:6" ht="15">
      <c r="C710" s="99"/>
      <c r="D710" s="17"/>
      <c r="E710" s="17"/>
      <c r="F710" s="17"/>
    </row>
    <row r="711" spans="3:6" ht="15">
      <c r="C711" s="99"/>
      <c r="D711" s="17"/>
      <c r="E711" s="17"/>
      <c r="F711" s="17"/>
    </row>
    <row r="712" spans="3:6" ht="15">
      <c r="C712" s="99"/>
      <c r="D712" s="17"/>
      <c r="E712" s="17"/>
      <c r="F712" s="17"/>
    </row>
    <row r="713" spans="3:6" ht="15">
      <c r="C713" s="99"/>
      <c r="D713" s="17"/>
      <c r="E713" s="17"/>
      <c r="F713" s="17"/>
    </row>
    <row r="714" spans="3:6" ht="15">
      <c r="C714" s="99"/>
      <c r="D714" s="17"/>
      <c r="E714" s="17"/>
      <c r="F714" s="17"/>
    </row>
    <row r="715" spans="3:6" ht="15">
      <c r="C715" s="99"/>
      <c r="D715" s="17"/>
      <c r="E715" s="17"/>
      <c r="F715" s="17"/>
    </row>
    <row r="716" spans="3:6" ht="15">
      <c r="C716" s="99"/>
      <c r="D716" s="17"/>
      <c r="E716" s="17"/>
      <c r="F716" s="17"/>
    </row>
    <row r="717" spans="3:6" ht="15">
      <c r="C717" s="99"/>
      <c r="D717" s="17"/>
      <c r="E717" s="17"/>
      <c r="F717" s="17"/>
    </row>
    <row r="718" spans="3:6" ht="15">
      <c r="C718" s="99"/>
      <c r="D718" s="17"/>
      <c r="E718" s="17"/>
      <c r="F718" s="17"/>
    </row>
    <row r="719" spans="3:6" ht="15">
      <c r="C719" s="99"/>
      <c r="D719" s="17"/>
      <c r="E719" s="17"/>
      <c r="F719" s="17"/>
    </row>
    <row r="720" spans="3:6" ht="15">
      <c r="C720" s="99"/>
      <c r="D720" s="17"/>
      <c r="E720" s="17"/>
      <c r="F720" s="17"/>
    </row>
    <row r="721" spans="3:6" ht="15">
      <c r="C721" s="99"/>
      <c r="D721" s="17"/>
      <c r="E721" s="17"/>
      <c r="F721" s="17"/>
    </row>
    <row r="722" spans="3:6" ht="15">
      <c r="C722" s="99"/>
      <c r="D722" s="17"/>
      <c r="E722" s="17"/>
      <c r="F722" s="17"/>
    </row>
    <row r="723" spans="3:6" ht="15">
      <c r="C723" s="99"/>
      <c r="D723" s="17"/>
      <c r="E723" s="17"/>
      <c r="F723" s="17"/>
    </row>
    <row r="724" spans="3:6" ht="15">
      <c r="C724" s="99"/>
      <c r="D724" s="17"/>
      <c r="E724" s="17"/>
      <c r="F724" s="17"/>
    </row>
    <row r="725" spans="3:6" ht="15">
      <c r="C725" s="99"/>
      <c r="D725" s="17"/>
      <c r="E725" s="17"/>
      <c r="F725" s="17"/>
    </row>
    <row r="726" spans="3:6" ht="15">
      <c r="C726" s="99"/>
      <c r="D726" s="17"/>
      <c r="E726" s="17"/>
      <c r="F726" s="17"/>
    </row>
    <row r="727" spans="3:6" ht="15">
      <c r="C727" s="99"/>
      <c r="D727" s="17"/>
      <c r="E727" s="17"/>
      <c r="F727" s="17"/>
    </row>
    <row r="728" spans="3:6" ht="15">
      <c r="C728" s="99"/>
      <c r="D728" s="17"/>
      <c r="E728" s="17"/>
      <c r="F728" s="17"/>
    </row>
    <row r="729" spans="3:6" ht="15">
      <c r="C729" s="99"/>
      <c r="D729" s="17"/>
      <c r="E729" s="17"/>
      <c r="F729" s="17"/>
    </row>
    <row r="730" spans="3:6" ht="15">
      <c r="C730" s="99"/>
      <c r="D730" s="17"/>
      <c r="E730" s="17"/>
      <c r="F730" s="17"/>
    </row>
    <row r="731" spans="3:6" ht="15">
      <c r="C731" s="99"/>
      <c r="D731" s="17"/>
      <c r="E731" s="17"/>
      <c r="F731" s="17"/>
    </row>
    <row r="732" spans="3:6" ht="15">
      <c r="C732" s="99"/>
      <c r="D732" s="17"/>
      <c r="E732" s="17"/>
      <c r="F732" s="17"/>
    </row>
    <row r="733" spans="3:6" ht="15">
      <c r="C733" s="99"/>
      <c r="D733" s="17"/>
      <c r="E733" s="17"/>
      <c r="F733" s="17"/>
    </row>
    <row r="734" spans="3:6" ht="15">
      <c r="C734" s="99"/>
      <c r="D734" s="17"/>
      <c r="E734" s="17"/>
      <c r="F734" s="17"/>
    </row>
    <row r="735" spans="3:6" ht="15">
      <c r="C735" s="99"/>
      <c r="D735" s="17"/>
      <c r="E735" s="17"/>
      <c r="F735" s="17"/>
    </row>
    <row r="736" spans="3:6" ht="15">
      <c r="C736" s="99"/>
      <c r="D736" s="17"/>
      <c r="E736" s="17"/>
      <c r="F736" s="17"/>
    </row>
    <row r="737" spans="3:6" ht="15">
      <c r="C737" s="99"/>
      <c r="D737" s="17"/>
      <c r="E737" s="17"/>
      <c r="F737" s="17"/>
    </row>
    <row r="738" spans="3:6" ht="15">
      <c r="C738" s="99"/>
      <c r="D738" s="17"/>
      <c r="E738" s="17"/>
      <c r="F738" s="17"/>
    </row>
    <row r="739" spans="3:6" ht="15">
      <c r="C739" s="99"/>
      <c r="D739" s="17"/>
      <c r="E739" s="17"/>
      <c r="F739" s="17"/>
    </row>
    <row r="740" spans="3:6" ht="15">
      <c r="C740" s="99"/>
      <c r="D740" s="17"/>
      <c r="E740" s="17"/>
      <c r="F740" s="17"/>
    </row>
    <row r="741" spans="3:6" ht="15">
      <c r="C741" s="99"/>
      <c r="D741" s="17"/>
      <c r="E741" s="17"/>
      <c r="F741" s="17"/>
    </row>
    <row r="742" spans="3:6" ht="15">
      <c r="C742" s="99"/>
      <c r="D742" s="17"/>
      <c r="E742" s="17"/>
      <c r="F742" s="17"/>
    </row>
    <row r="743" spans="3:6" ht="15">
      <c r="C743" s="99"/>
      <c r="D743" s="17"/>
      <c r="E743" s="17"/>
      <c r="F743" s="17"/>
    </row>
    <row r="744" spans="3:6" ht="15">
      <c r="C744" s="99"/>
      <c r="D744" s="17"/>
      <c r="E744" s="17"/>
      <c r="F744" s="17"/>
    </row>
    <row r="745" spans="3:6" ht="15">
      <c r="C745" s="99"/>
      <c r="D745" s="17"/>
      <c r="E745" s="17"/>
      <c r="F745" s="17"/>
    </row>
    <row r="746" spans="3:6" ht="15">
      <c r="C746" s="99"/>
      <c r="D746" s="17"/>
      <c r="E746" s="17"/>
      <c r="F746" s="17"/>
    </row>
    <row r="747" spans="3:6" ht="15">
      <c r="C747" s="99"/>
      <c r="D747" s="17"/>
      <c r="E747" s="17"/>
      <c r="F747" s="17"/>
    </row>
    <row r="1302" ht="15">
      <c r="E1302" s="175" t="s">
        <v>91</v>
      </c>
    </row>
    <row r="1303" ht="15">
      <c r="E1303" s="175" t="s">
        <v>129</v>
      </c>
    </row>
    <row r="1304" ht="15">
      <c r="E1304" s="175"/>
    </row>
  </sheetData>
  <sheetProtection/>
  <printOptions/>
  <pageMargins left="0.55" right="0.21" top="0.5" bottom="0.5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2"/>
  <sheetViews>
    <sheetView view="pageBreakPreview" zoomScaleNormal="87" zoomScaleSheetLayoutView="100" zoomScalePageLayoutView="0" workbookViewId="0" topLeftCell="A1">
      <selection activeCell="H45" sqref="H45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4" width="10.77734375" style="0" customWidth="1"/>
    <col min="5" max="5" width="1.66796875" style="0" customWidth="1"/>
    <col min="7" max="7" width="13.6640625" style="0" bestFit="1" customWidth="1"/>
  </cols>
  <sheetData>
    <row r="2" ht="16.5" thickBot="1">
      <c r="B2" s="6" t="s">
        <v>24</v>
      </c>
    </row>
    <row r="3" spans="2:5" ht="15.75">
      <c r="B3" s="10" t="s">
        <v>0</v>
      </c>
      <c r="C3" s="22"/>
      <c r="D3" s="37"/>
      <c r="E3" s="32"/>
    </row>
    <row r="4" spans="2:5" ht="15.75">
      <c r="B4" s="11" t="s">
        <v>1</v>
      </c>
      <c r="C4" s="23"/>
      <c r="D4" s="38"/>
      <c r="E4" s="32"/>
    </row>
    <row r="5" spans="2:5" ht="15.75" thickBot="1">
      <c r="B5" s="24"/>
      <c r="C5" s="25"/>
      <c r="D5" s="39"/>
      <c r="E5" s="32"/>
    </row>
    <row r="6" spans="2:5" ht="15">
      <c r="B6" s="68"/>
      <c r="C6" s="68"/>
      <c r="D6" s="40"/>
      <c r="E6" s="32"/>
    </row>
    <row r="7" spans="2:5" ht="15.75">
      <c r="B7" s="69" t="s">
        <v>141</v>
      </c>
      <c r="C7" s="69"/>
      <c r="D7" s="38"/>
      <c r="E7" s="32"/>
    </row>
    <row r="8" spans="2:5" ht="16.5" thickBot="1">
      <c r="B8" s="69"/>
      <c r="C8" s="255"/>
      <c r="D8" s="255"/>
      <c r="E8" s="32"/>
    </row>
    <row r="9" spans="2:5" ht="15.75">
      <c r="B9" s="61"/>
      <c r="C9" s="47"/>
      <c r="D9" s="82"/>
      <c r="E9" s="32"/>
    </row>
    <row r="10" spans="2:5" ht="15.75">
      <c r="B10" s="61"/>
      <c r="C10" s="79" t="s">
        <v>33</v>
      </c>
      <c r="D10" s="51" t="s">
        <v>32</v>
      </c>
      <c r="E10" s="32"/>
    </row>
    <row r="11" spans="2:7" ht="15.75">
      <c r="B11" s="61"/>
      <c r="C11" s="77">
        <v>39813</v>
      </c>
      <c r="D11" s="83">
        <v>39447</v>
      </c>
      <c r="E11" s="32"/>
      <c r="G11" s="54"/>
    </row>
    <row r="12" spans="2:5" ht="15.75">
      <c r="B12" s="61"/>
      <c r="C12" s="79" t="s">
        <v>28</v>
      </c>
      <c r="D12" s="51" t="s">
        <v>28</v>
      </c>
      <c r="E12" s="32"/>
    </row>
    <row r="13" spans="2:5" ht="16.5" thickBot="1">
      <c r="B13" s="61"/>
      <c r="C13" s="79" t="s">
        <v>106</v>
      </c>
      <c r="D13" s="56" t="s">
        <v>107</v>
      </c>
      <c r="E13" s="32"/>
    </row>
    <row r="14" spans="2:7" ht="16.5" thickBot="1">
      <c r="B14" s="70" t="s">
        <v>81</v>
      </c>
      <c r="C14" s="64"/>
      <c r="D14" s="76"/>
      <c r="E14" s="32"/>
      <c r="G14" s="54"/>
    </row>
    <row r="15" spans="2:7" ht="15.75">
      <c r="B15" s="70"/>
      <c r="C15" s="64"/>
      <c r="D15" s="62"/>
      <c r="E15" s="32"/>
      <c r="G15" s="54"/>
    </row>
    <row r="16" spans="2:4" ht="15">
      <c r="B16" s="61" t="s">
        <v>4</v>
      </c>
      <c r="C16" s="112">
        <f>1480-125+487</f>
        <v>1842</v>
      </c>
      <c r="D16" s="112">
        <v>2153</v>
      </c>
    </row>
    <row r="17" spans="2:4" ht="15">
      <c r="B17" s="61" t="s">
        <v>5</v>
      </c>
      <c r="C17" s="112">
        <v>588797</v>
      </c>
      <c r="D17" s="112">
        <v>311403</v>
      </c>
    </row>
    <row r="18" spans="2:4" ht="15">
      <c r="B18" s="61" t="s">
        <v>143</v>
      </c>
      <c r="C18" s="112">
        <v>5665</v>
      </c>
      <c r="D18" s="250">
        <v>0</v>
      </c>
    </row>
    <row r="19" spans="2:4" ht="15">
      <c r="B19" s="61" t="s">
        <v>57</v>
      </c>
      <c r="C19" s="112">
        <v>6607</v>
      </c>
      <c r="D19" s="112">
        <v>5886</v>
      </c>
    </row>
    <row r="20" spans="2:4" ht="15.75" thickBot="1">
      <c r="B20" s="61"/>
      <c r="C20" s="112"/>
      <c r="D20" s="112"/>
    </row>
    <row r="21" spans="2:5" ht="16.5" thickBot="1">
      <c r="B21" s="176" t="s">
        <v>93</v>
      </c>
      <c r="C21" s="300">
        <f>SUM(C16:C19)</f>
        <v>602911</v>
      </c>
      <c r="D21" s="114">
        <f>SUM(D16:D19)</f>
        <v>319442</v>
      </c>
      <c r="E21" s="32"/>
    </row>
    <row r="22" spans="2:4" ht="15">
      <c r="B22" s="72"/>
      <c r="C22" s="113"/>
      <c r="D22" s="113"/>
    </row>
    <row r="23" spans="2:4" ht="15.75">
      <c r="B23" s="73" t="s">
        <v>6</v>
      </c>
      <c r="C23" s="112"/>
      <c r="D23" s="112"/>
    </row>
    <row r="24" spans="2:4" ht="15.75">
      <c r="B24" s="73"/>
      <c r="C24" s="112"/>
      <c r="D24" s="112"/>
    </row>
    <row r="25" spans="2:4" ht="15">
      <c r="B25" s="61" t="s">
        <v>7</v>
      </c>
      <c r="C25" s="112">
        <v>20161</v>
      </c>
      <c r="D25" s="112">
        <v>2575</v>
      </c>
    </row>
    <row r="26" spans="2:4" ht="15">
      <c r="B26" s="61" t="s">
        <v>8</v>
      </c>
      <c r="C26" s="112">
        <v>242397</v>
      </c>
      <c r="D26" s="112">
        <v>138220</v>
      </c>
    </row>
    <row r="27" spans="2:4" ht="15">
      <c r="B27" s="61" t="s">
        <v>94</v>
      </c>
      <c r="C27" s="112">
        <v>19191</v>
      </c>
      <c r="D27" s="112">
        <v>19146</v>
      </c>
    </row>
    <row r="28" spans="2:4" ht="15">
      <c r="B28" s="61" t="s">
        <v>142</v>
      </c>
      <c r="C28" s="112">
        <v>75904</v>
      </c>
      <c r="D28" s="112">
        <f>18660+1808</f>
        <v>20468</v>
      </c>
    </row>
    <row r="29" spans="2:4" ht="15.75" thickBot="1">
      <c r="B29" s="61"/>
      <c r="C29" s="63"/>
      <c r="D29" s="26"/>
    </row>
    <row r="30" spans="2:4" ht="16.5" thickBot="1">
      <c r="B30" s="71" t="s">
        <v>9</v>
      </c>
      <c r="C30" s="65">
        <f>SUM(C25:C28)</f>
        <v>357653</v>
      </c>
      <c r="D30" s="27">
        <f>SUM(D25:D29)</f>
        <v>180409</v>
      </c>
    </row>
    <row r="31" spans="2:4" ht="15">
      <c r="B31" s="72"/>
      <c r="C31" s="66"/>
      <c r="D31" s="28"/>
    </row>
    <row r="32" spans="2:4" ht="15.75">
      <c r="B32" s="73" t="s">
        <v>10</v>
      </c>
      <c r="C32" s="63"/>
      <c r="D32" s="26"/>
    </row>
    <row r="33" spans="2:4" ht="15.75">
      <c r="B33" s="73"/>
      <c r="C33" s="112"/>
      <c r="D33" s="111"/>
    </row>
    <row r="34" spans="2:4" ht="15">
      <c r="B34" s="61" t="s">
        <v>82</v>
      </c>
      <c r="C34" s="112">
        <v>165828</v>
      </c>
      <c r="D34" s="112">
        <v>94141</v>
      </c>
    </row>
    <row r="35" spans="2:4" ht="15">
      <c r="B35" s="61" t="s">
        <v>11</v>
      </c>
      <c r="C35" s="112">
        <v>7585</v>
      </c>
      <c r="D35" s="112">
        <v>30301</v>
      </c>
    </row>
    <row r="36" spans="2:4" ht="15">
      <c r="B36" s="61" t="s">
        <v>95</v>
      </c>
      <c r="C36" s="112">
        <v>242</v>
      </c>
      <c r="D36" s="112">
        <v>707</v>
      </c>
    </row>
    <row r="37" spans="2:4" ht="15">
      <c r="B37" s="61" t="s">
        <v>12</v>
      </c>
      <c r="C37" s="112">
        <v>59619</v>
      </c>
      <c r="D37" s="112">
        <f>358+11597</f>
        <v>11955</v>
      </c>
    </row>
    <row r="38" spans="2:4" ht="15">
      <c r="B38" s="61" t="s">
        <v>13</v>
      </c>
      <c r="C38" s="112">
        <v>2010</v>
      </c>
      <c r="D38" s="112">
        <v>837</v>
      </c>
    </row>
    <row r="39" spans="2:4" ht="15.75" thickBot="1">
      <c r="B39" s="61"/>
      <c r="C39" s="63"/>
      <c r="D39" s="26"/>
    </row>
    <row r="40" spans="2:4" ht="16.5" thickBot="1">
      <c r="B40" s="71" t="s">
        <v>14</v>
      </c>
      <c r="C40" s="65">
        <f>SUM(C34:C38)</f>
        <v>235284</v>
      </c>
      <c r="D40" s="27">
        <f>SUM(D34:D38)</f>
        <v>137941</v>
      </c>
    </row>
    <row r="41" spans="2:4" ht="15.75">
      <c r="B41" s="72"/>
      <c r="C41" s="66"/>
      <c r="D41" s="27"/>
    </row>
    <row r="42" spans="2:4" ht="15.75">
      <c r="B42" s="177" t="s">
        <v>96</v>
      </c>
      <c r="C42" s="67">
        <f>SUM(C30-C40)</f>
        <v>122369</v>
      </c>
      <c r="D42" s="29">
        <f>SUM(D30-D40)</f>
        <v>42468</v>
      </c>
    </row>
    <row r="43" spans="2:4" ht="15.75" thickBot="1">
      <c r="B43" s="61"/>
      <c r="C43" s="63"/>
      <c r="D43" s="26"/>
    </row>
    <row r="44" spans="2:4" ht="16.5" thickBot="1">
      <c r="B44" s="74"/>
      <c r="C44" s="65">
        <f>C42+C21</f>
        <v>725280</v>
      </c>
      <c r="D44" s="36">
        <f>D42+D21</f>
        <v>361910</v>
      </c>
    </row>
    <row r="45" spans="1:4" ht="15">
      <c r="A45" s="32"/>
      <c r="B45" s="68"/>
      <c r="C45" s="66"/>
      <c r="D45" s="28"/>
    </row>
    <row r="46" spans="1:4" ht="15.75">
      <c r="A46" s="32"/>
      <c r="B46" s="73" t="s">
        <v>119</v>
      </c>
      <c r="C46" s="63"/>
      <c r="D46" s="26"/>
    </row>
    <row r="47" spans="1:4" ht="15">
      <c r="A47" s="32"/>
      <c r="B47" s="41"/>
      <c r="C47" s="112"/>
      <c r="D47" s="112"/>
    </row>
    <row r="48" spans="1:4" ht="15">
      <c r="A48" s="32"/>
      <c r="B48" s="61" t="s">
        <v>15</v>
      </c>
      <c r="C48" s="112">
        <v>123295</v>
      </c>
      <c r="D48" s="112">
        <v>101483</v>
      </c>
    </row>
    <row r="49" spans="1:4" ht="15">
      <c r="A49" s="32"/>
      <c r="B49" s="61" t="s">
        <v>58</v>
      </c>
      <c r="C49" s="112">
        <f>32944+27058-3852+102258+44810-125+487</f>
        <v>203580</v>
      </c>
      <c r="D49" s="112">
        <v>35006</v>
      </c>
    </row>
    <row r="50" spans="1:4" ht="15">
      <c r="A50" s="32"/>
      <c r="B50" s="61" t="s">
        <v>120</v>
      </c>
      <c r="C50" s="112">
        <v>-4351</v>
      </c>
      <c r="D50" s="250">
        <v>0</v>
      </c>
    </row>
    <row r="51" spans="1:4" ht="15.75" thickBot="1">
      <c r="A51" s="32"/>
      <c r="B51" s="61"/>
      <c r="C51" s="249"/>
      <c r="D51" s="249"/>
    </row>
    <row r="52" spans="1:4" ht="15">
      <c r="A52" s="32"/>
      <c r="B52" s="61"/>
      <c r="C52" s="112">
        <f>SUM(C48:C50)</f>
        <v>322524</v>
      </c>
      <c r="D52" s="112">
        <f>SUM(D48:D50)</f>
        <v>136489</v>
      </c>
    </row>
    <row r="53" spans="1:4" ht="15">
      <c r="A53" s="32"/>
      <c r="B53" s="61"/>
      <c r="C53" s="112"/>
      <c r="D53" s="112"/>
    </row>
    <row r="54" spans="1:4" s="31" customFormat="1" ht="15">
      <c r="A54" s="84"/>
      <c r="B54" s="61" t="s">
        <v>132</v>
      </c>
      <c r="C54" s="112">
        <v>321</v>
      </c>
      <c r="D54" s="275">
        <v>148</v>
      </c>
    </row>
    <row r="55" spans="1:4" ht="15.75" thickBot="1">
      <c r="A55" s="32"/>
      <c r="B55" s="86"/>
      <c r="C55" s="63"/>
      <c r="D55" s="26"/>
    </row>
    <row r="56" spans="2:6" ht="16.5" thickBot="1">
      <c r="B56" s="85" t="s">
        <v>118</v>
      </c>
      <c r="C56" s="65">
        <f>SUM(C52:C54)</f>
        <v>322845</v>
      </c>
      <c r="D56" s="27">
        <f>SUM(D52:D54)</f>
        <v>136637</v>
      </c>
      <c r="F56" s="35"/>
    </row>
    <row r="57" spans="2:4" ht="15">
      <c r="B57" s="72"/>
      <c r="C57" s="66"/>
      <c r="D57" s="28"/>
    </row>
    <row r="58" spans="2:4" ht="15.75">
      <c r="B58" s="73" t="s">
        <v>83</v>
      </c>
      <c r="C58" s="63"/>
      <c r="D58" s="26"/>
    </row>
    <row r="59" spans="2:4" ht="15">
      <c r="B59" s="61"/>
      <c r="C59" s="63"/>
      <c r="D59" s="26"/>
    </row>
    <row r="60" spans="2:4" ht="15">
      <c r="B60" s="61" t="s">
        <v>95</v>
      </c>
      <c r="C60" s="112">
        <v>2248</v>
      </c>
      <c r="D60" s="112">
        <v>2065</v>
      </c>
    </row>
    <row r="61" spans="2:4" ht="15">
      <c r="B61" s="61" t="s">
        <v>70</v>
      </c>
      <c r="C61" s="115">
        <v>134561</v>
      </c>
      <c r="D61" s="115">
        <v>77610</v>
      </c>
    </row>
    <row r="62" spans="2:4" ht="15">
      <c r="B62" s="61" t="s">
        <v>131</v>
      </c>
      <c r="C62" s="115">
        <f>265626-145598</f>
        <v>120028</v>
      </c>
      <c r="D62" s="216" t="s">
        <v>76</v>
      </c>
    </row>
    <row r="63" spans="2:4" s="31" customFormat="1" ht="15">
      <c r="B63" s="61" t="s">
        <v>130</v>
      </c>
      <c r="C63" s="112">
        <v>145598</v>
      </c>
      <c r="D63" s="112">
        <f>'[1]Balance Sheet'!$C$62</f>
        <v>145598</v>
      </c>
    </row>
    <row r="64" spans="2:4" s="31" customFormat="1" ht="15.75" thickBot="1">
      <c r="B64" s="61"/>
      <c r="C64" s="63"/>
      <c r="D64" s="217"/>
    </row>
    <row r="65" spans="2:4" ht="16.5" thickBot="1">
      <c r="B65" s="71" t="s">
        <v>108</v>
      </c>
      <c r="C65" s="65">
        <f>SUM(C60:C63)</f>
        <v>402435</v>
      </c>
      <c r="D65" s="27">
        <f>SUM(D60:D63)</f>
        <v>225273</v>
      </c>
    </row>
    <row r="66" spans="2:4" ht="15.75" thickBot="1">
      <c r="B66" s="72"/>
      <c r="C66" s="66"/>
      <c r="D66" s="28"/>
    </row>
    <row r="67" spans="2:4" ht="16.5" thickBot="1">
      <c r="B67" s="75"/>
      <c r="C67" s="299">
        <f>C56+C65</f>
        <v>725280</v>
      </c>
      <c r="D67" s="49">
        <f>D56+D65</f>
        <v>361910</v>
      </c>
    </row>
    <row r="68" spans="2:4" ht="15">
      <c r="B68" s="57"/>
      <c r="C68" s="98"/>
      <c r="D68" s="99"/>
    </row>
    <row r="69" spans="2:4" ht="15">
      <c r="B69" s="25"/>
      <c r="C69" s="33"/>
      <c r="D69" s="33"/>
    </row>
    <row r="70" spans="2:4" ht="15">
      <c r="B70" s="25"/>
      <c r="C70" s="33"/>
      <c r="D70" s="33"/>
    </row>
    <row r="71" spans="2:4" ht="15">
      <c r="B71" s="25"/>
      <c r="C71" s="33"/>
      <c r="D71" s="33"/>
    </row>
    <row r="72" spans="2:4" ht="15">
      <c r="B72" s="25"/>
      <c r="C72" s="33"/>
      <c r="D72" s="34"/>
    </row>
    <row r="73" spans="2:4" ht="15">
      <c r="B73" s="30"/>
      <c r="C73" s="34"/>
      <c r="D73" s="33"/>
    </row>
    <row r="74" spans="2:4" ht="15">
      <c r="B74" s="25"/>
      <c r="C74" s="33"/>
      <c r="D74" s="33"/>
    </row>
    <row r="75" spans="2:4" ht="15">
      <c r="B75" s="25"/>
      <c r="C75" s="33"/>
      <c r="D75" s="33"/>
    </row>
    <row r="76" spans="2:4" ht="15">
      <c r="B76" s="25"/>
      <c r="C76" s="33"/>
      <c r="D76" s="33"/>
    </row>
    <row r="77" spans="2:4" ht="15">
      <c r="B77" s="25"/>
      <c r="C77" s="33"/>
      <c r="D77" s="33"/>
    </row>
    <row r="78" spans="2:4" ht="15">
      <c r="B78" s="25"/>
      <c r="C78" s="33"/>
      <c r="D78" s="33"/>
    </row>
    <row r="79" spans="2:4" ht="15">
      <c r="B79" s="25"/>
      <c r="C79" s="33"/>
      <c r="D79" s="33"/>
    </row>
    <row r="80" spans="2:4" ht="15">
      <c r="B80" s="25"/>
      <c r="C80" s="33"/>
      <c r="D80" s="34"/>
    </row>
    <row r="81" spans="2:4" ht="15">
      <c r="B81" s="31"/>
      <c r="C81" s="34"/>
      <c r="D81" s="34"/>
    </row>
    <row r="82" spans="2:4" ht="15">
      <c r="B82" s="31"/>
      <c r="C82" s="34"/>
      <c r="D82" s="34"/>
    </row>
    <row r="83" spans="2:4" ht="15">
      <c r="B83" s="31"/>
      <c r="C83" s="34"/>
      <c r="D83" s="34"/>
    </row>
    <row r="84" spans="2:4" ht="15">
      <c r="B84" s="31"/>
      <c r="C84" s="34"/>
      <c r="D84" s="34"/>
    </row>
    <row r="85" spans="2:4" ht="15">
      <c r="B85" s="31"/>
      <c r="C85" s="34"/>
      <c r="D85" s="34"/>
    </row>
    <row r="86" spans="2:4" ht="15">
      <c r="B86" s="31"/>
      <c r="C86" s="34"/>
      <c r="D86" s="34"/>
    </row>
    <row r="87" spans="2:4" ht="15">
      <c r="B87" s="31"/>
      <c r="C87" s="34"/>
      <c r="D87" s="34"/>
    </row>
    <row r="88" spans="2:4" ht="15">
      <c r="B88" s="31"/>
      <c r="C88" s="34"/>
      <c r="D88" s="34"/>
    </row>
    <row r="89" spans="2:4" ht="15">
      <c r="B89" s="31"/>
      <c r="C89" s="34"/>
      <c r="D89" s="34"/>
    </row>
    <row r="90" spans="2:4" ht="15">
      <c r="B90" s="31"/>
      <c r="C90" s="34"/>
      <c r="D90" s="34"/>
    </row>
    <row r="91" spans="2:4" ht="15">
      <c r="B91" s="31"/>
      <c r="C91" s="34"/>
      <c r="D91" s="34"/>
    </row>
    <row r="92" spans="2:4" ht="15">
      <c r="B92" s="31"/>
      <c r="C92" s="34"/>
      <c r="D92" s="34"/>
    </row>
    <row r="93" spans="2:4" ht="15">
      <c r="B93" s="31"/>
      <c r="C93" s="34"/>
      <c r="D93" s="34"/>
    </row>
    <row r="94" spans="2:4" ht="15">
      <c r="B94" s="31"/>
      <c r="C94" s="34"/>
      <c r="D94" s="34"/>
    </row>
    <row r="95" spans="2:4" ht="15">
      <c r="B95" s="31"/>
      <c r="C95" s="34"/>
      <c r="D95" s="34"/>
    </row>
    <row r="96" spans="2:4" ht="15">
      <c r="B96" s="31"/>
      <c r="C96" s="34"/>
      <c r="D96" s="34"/>
    </row>
    <row r="97" spans="2:4" ht="15">
      <c r="B97" s="31"/>
      <c r="C97" s="34"/>
      <c r="D97" s="34"/>
    </row>
    <row r="98" spans="2:4" ht="15">
      <c r="B98" s="31"/>
      <c r="C98" s="34"/>
      <c r="D98" s="34"/>
    </row>
    <row r="99" spans="2:4" ht="15">
      <c r="B99" s="31"/>
      <c r="C99" s="34"/>
      <c r="D99" s="34"/>
    </row>
    <row r="100" spans="2:4" ht="15">
      <c r="B100" s="31"/>
      <c r="C100" s="34"/>
      <c r="D100" s="34"/>
    </row>
    <row r="101" spans="2:4" ht="15">
      <c r="B101" s="31"/>
      <c r="C101" s="34"/>
      <c r="D101" s="34"/>
    </row>
    <row r="102" spans="2:4" ht="15">
      <c r="B102" s="31"/>
      <c r="C102" s="34"/>
      <c r="D102" s="34"/>
    </row>
    <row r="103" spans="2:4" ht="15">
      <c r="B103" s="31"/>
      <c r="C103" s="34"/>
      <c r="D103" s="34"/>
    </row>
    <row r="104" spans="2:4" ht="15">
      <c r="B104" s="31"/>
      <c r="C104" s="34"/>
      <c r="D104" s="34"/>
    </row>
    <row r="105" spans="2:4" ht="15">
      <c r="B105" s="31"/>
      <c r="C105" s="34"/>
      <c r="D105" s="34"/>
    </row>
    <row r="106" spans="2:4" ht="15">
      <c r="B106" s="31"/>
      <c r="C106" s="34"/>
      <c r="D106" s="34"/>
    </row>
    <row r="107" spans="2:4" ht="15">
      <c r="B107" s="31"/>
      <c r="C107" s="34"/>
      <c r="D107" s="34"/>
    </row>
    <row r="108" spans="2:4" ht="15">
      <c r="B108" s="31"/>
      <c r="C108" s="34"/>
      <c r="D108" s="34"/>
    </row>
    <row r="109" spans="2:4" ht="15">
      <c r="B109" s="31"/>
      <c r="C109" s="34"/>
      <c r="D109" s="34"/>
    </row>
    <row r="110" spans="2:4" ht="15">
      <c r="B110" s="31"/>
      <c r="C110" s="34"/>
      <c r="D110" s="34"/>
    </row>
    <row r="111" spans="2:4" ht="15">
      <c r="B111" s="31"/>
      <c r="C111" s="34"/>
      <c r="D111" s="34"/>
    </row>
    <row r="112" spans="2:4" ht="15">
      <c r="B112" s="31"/>
      <c r="C112" s="34"/>
      <c r="D112" s="34"/>
    </row>
    <row r="113" spans="2:4" ht="15">
      <c r="B113" s="31"/>
      <c r="C113" s="34"/>
      <c r="D113" s="34"/>
    </row>
    <row r="114" spans="2:4" ht="15">
      <c r="B114" s="31"/>
      <c r="C114" s="34"/>
      <c r="D114" s="34"/>
    </row>
    <row r="115" spans="2:4" ht="15">
      <c r="B115" s="31"/>
      <c r="C115" s="34"/>
      <c r="D115" s="34"/>
    </row>
    <row r="116" spans="2:4" ht="15">
      <c r="B116" s="31"/>
      <c r="C116" s="34"/>
      <c r="D116" s="34"/>
    </row>
    <row r="117" spans="2:4" ht="15">
      <c r="B117" s="31"/>
      <c r="C117" s="34"/>
      <c r="D117" s="34"/>
    </row>
    <row r="118" spans="2:4" ht="15">
      <c r="B118" s="31"/>
      <c r="C118" s="34"/>
      <c r="D118" s="34"/>
    </row>
    <row r="119" spans="2:4" ht="15">
      <c r="B119" s="31"/>
      <c r="C119" s="34"/>
      <c r="D119" s="34"/>
    </row>
    <row r="120" spans="2:4" ht="15">
      <c r="B120" s="31"/>
      <c r="C120" s="34"/>
      <c r="D120" s="34"/>
    </row>
    <row r="121" spans="2:4" ht="15">
      <c r="B121" s="31"/>
      <c r="C121" s="34"/>
      <c r="D121" s="34"/>
    </row>
    <row r="122" spans="2:4" ht="15">
      <c r="B122" s="31"/>
      <c r="C122" s="34"/>
      <c r="D122" s="34"/>
    </row>
    <row r="123" spans="2:4" ht="15">
      <c r="B123" s="31"/>
      <c r="C123" s="34"/>
      <c r="D123" s="34"/>
    </row>
    <row r="124" spans="2:4" ht="15">
      <c r="B124" s="31"/>
      <c r="C124" s="34"/>
      <c r="D124" s="34"/>
    </row>
    <row r="125" spans="2:4" ht="15">
      <c r="B125" s="31"/>
      <c r="C125" s="34"/>
      <c r="D125" s="34"/>
    </row>
    <row r="126" spans="2:4" ht="15">
      <c r="B126" s="31"/>
      <c r="C126" s="34"/>
      <c r="D126" s="34"/>
    </row>
    <row r="127" spans="2:4" ht="15">
      <c r="B127" s="31"/>
      <c r="C127" s="34"/>
      <c r="D127" s="34"/>
    </row>
    <row r="128" spans="2:4" ht="15">
      <c r="B128" s="31"/>
      <c r="C128" s="34"/>
      <c r="D128" s="34"/>
    </row>
    <row r="129" spans="2:4" ht="15">
      <c r="B129" s="31"/>
      <c r="C129" s="34"/>
      <c r="D129" s="34"/>
    </row>
    <row r="130" spans="2:4" ht="15">
      <c r="B130" s="31"/>
      <c r="C130" s="34"/>
      <c r="D130" s="34"/>
    </row>
    <row r="131" spans="2:4" ht="15">
      <c r="B131" s="31"/>
      <c r="C131" s="34"/>
      <c r="D131" s="34"/>
    </row>
    <row r="132" spans="2:4" ht="15">
      <c r="B132" s="31"/>
      <c r="C132" s="34"/>
      <c r="D132" s="34"/>
    </row>
    <row r="133" spans="2:4" ht="15">
      <c r="B133" s="31"/>
      <c r="C133" s="34"/>
      <c r="D133" s="34"/>
    </row>
    <row r="134" spans="2:4" ht="15">
      <c r="B134" s="31"/>
      <c r="C134" s="34"/>
      <c r="D134" s="34"/>
    </row>
    <row r="135" spans="2:4" ht="15">
      <c r="B135" s="31"/>
      <c r="C135" s="34"/>
      <c r="D135" s="34"/>
    </row>
    <row r="136" spans="2:4" ht="15">
      <c r="B136" s="31"/>
      <c r="C136" s="34"/>
      <c r="D136" s="34"/>
    </row>
    <row r="137" spans="2:4" ht="15">
      <c r="B137" s="31"/>
      <c r="C137" s="34"/>
      <c r="D137" s="34"/>
    </row>
    <row r="138" spans="2:4" ht="15">
      <c r="B138" s="31"/>
      <c r="C138" s="34"/>
      <c r="D138" s="34"/>
    </row>
    <row r="139" spans="2:4" ht="15">
      <c r="B139" s="31"/>
      <c r="C139" s="34"/>
      <c r="D139" s="34"/>
    </row>
    <row r="140" spans="2:4" ht="15">
      <c r="B140" s="31"/>
      <c r="C140" s="34"/>
      <c r="D140" s="34"/>
    </row>
    <row r="141" spans="2:4" ht="15">
      <c r="B141" s="31"/>
      <c r="C141" s="34"/>
      <c r="D141" s="34"/>
    </row>
    <row r="142" spans="2:4" ht="15">
      <c r="B142" s="31"/>
      <c r="C142" s="34"/>
      <c r="D142" s="34"/>
    </row>
    <row r="143" spans="2:4" ht="15">
      <c r="B143" s="31"/>
      <c r="C143" s="34"/>
      <c r="D143" s="34"/>
    </row>
    <row r="144" spans="2:4" ht="15">
      <c r="B144" s="31"/>
      <c r="C144" s="34"/>
      <c r="D144" s="34"/>
    </row>
    <row r="145" spans="2:4" ht="15">
      <c r="B145" s="31"/>
      <c r="C145" s="34"/>
      <c r="D145" s="34"/>
    </row>
    <row r="146" spans="2:4" ht="15">
      <c r="B146" s="31"/>
      <c r="C146" s="34"/>
      <c r="D146" s="34"/>
    </row>
    <row r="147" spans="2:4" ht="15">
      <c r="B147" s="31"/>
      <c r="C147" s="34"/>
      <c r="D147" s="34"/>
    </row>
    <row r="148" spans="2:4" ht="15">
      <c r="B148" s="31"/>
      <c r="C148" s="34"/>
      <c r="D148" s="34"/>
    </row>
    <row r="149" spans="2:4" ht="15">
      <c r="B149" s="31"/>
      <c r="C149" s="34"/>
      <c r="D149" s="34"/>
    </row>
    <row r="150" spans="2:4" ht="15">
      <c r="B150" s="31"/>
      <c r="C150" s="34"/>
      <c r="D150" s="34"/>
    </row>
    <row r="151" spans="2:4" ht="15">
      <c r="B151" s="31"/>
      <c r="C151" s="34"/>
      <c r="D151" s="34"/>
    </row>
    <row r="152" spans="2:4" ht="15">
      <c r="B152" s="31"/>
      <c r="C152" s="34"/>
      <c r="D152" s="34"/>
    </row>
    <row r="153" spans="2:4" ht="15">
      <c r="B153" s="31"/>
      <c r="C153" s="34"/>
      <c r="D153" s="34"/>
    </row>
    <row r="154" spans="2:4" ht="15">
      <c r="B154" s="31"/>
      <c r="C154" s="34"/>
      <c r="D154" s="34"/>
    </row>
    <row r="155" spans="2:4" ht="15">
      <c r="B155" s="31"/>
      <c r="C155" s="34"/>
      <c r="D155" s="34"/>
    </row>
    <row r="156" spans="2:4" ht="15">
      <c r="B156" s="31"/>
      <c r="C156" s="34"/>
      <c r="D156" s="34"/>
    </row>
    <row r="157" spans="2:4" ht="15">
      <c r="B157" s="31"/>
      <c r="C157" s="34"/>
      <c r="D157" s="34"/>
    </row>
    <row r="158" spans="2:4" ht="15">
      <c r="B158" s="31"/>
      <c r="C158" s="34"/>
      <c r="D158" s="34"/>
    </row>
    <row r="159" spans="2:4" ht="15">
      <c r="B159" s="31"/>
      <c r="C159" s="34"/>
      <c r="D159" s="34"/>
    </row>
    <row r="160" spans="2:4" ht="15">
      <c r="B160" s="31"/>
      <c r="C160" s="34"/>
      <c r="D160" s="34"/>
    </row>
    <row r="161" spans="2:4" ht="15">
      <c r="B161" s="31"/>
      <c r="C161" s="34"/>
      <c r="D161" s="34"/>
    </row>
    <row r="162" spans="2:4" ht="15">
      <c r="B162" s="31"/>
      <c r="C162" s="34"/>
      <c r="D162" s="34"/>
    </row>
    <row r="163" spans="2:4" ht="15">
      <c r="B163" s="31"/>
      <c r="C163" s="34"/>
      <c r="D163" s="34"/>
    </row>
    <row r="164" spans="2:4" ht="15">
      <c r="B164" s="31"/>
      <c r="C164" s="34"/>
      <c r="D164" s="34"/>
    </row>
    <row r="165" spans="2:4" ht="15">
      <c r="B165" s="31"/>
      <c r="C165" s="34"/>
      <c r="D165" s="34"/>
    </row>
    <row r="166" spans="2:4" ht="15">
      <c r="B166" s="31"/>
      <c r="C166" s="34"/>
      <c r="D166" s="34"/>
    </row>
    <row r="167" spans="2:4" ht="15">
      <c r="B167" s="31"/>
      <c r="C167" s="34"/>
      <c r="D167" s="34"/>
    </row>
    <row r="168" spans="2:4" ht="15">
      <c r="B168" s="31"/>
      <c r="C168" s="34"/>
      <c r="D168" s="34"/>
    </row>
    <row r="169" spans="2:4" ht="15">
      <c r="B169" s="31"/>
      <c r="C169" s="34"/>
      <c r="D169" s="34"/>
    </row>
    <row r="170" spans="2:4" ht="15">
      <c r="B170" s="31"/>
      <c r="C170" s="34"/>
      <c r="D170" s="34"/>
    </row>
    <row r="171" spans="2:4" ht="15">
      <c r="B171" s="31"/>
      <c r="C171" s="34"/>
      <c r="D171" s="34"/>
    </row>
    <row r="172" spans="2:4" ht="15">
      <c r="B172" s="31"/>
      <c r="C172" s="34"/>
      <c r="D172" s="34"/>
    </row>
    <row r="173" spans="2:4" ht="15">
      <c r="B173" s="31"/>
      <c r="C173" s="34"/>
      <c r="D173" s="34"/>
    </row>
    <row r="174" spans="2:4" ht="15">
      <c r="B174" s="31"/>
      <c r="C174" s="34"/>
      <c r="D174" s="34"/>
    </row>
    <row r="175" spans="2:4" ht="15">
      <c r="B175" s="31"/>
      <c r="C175" s="34"/>
      <c r="D175" s="34"/>
    </row>
    <row r="176" spans="2:4" ht="15">
      <c r="B176" s="31"/>
      <c r="C176" s="34"/>
      <c r="D176" s="34"/>
    </row>
    <row r="177" spans="2:4" ht="15">
      <c r="B177" s="31"/>
      <c r="C177" s="34"/>
      <c r="D177" s="34"/>
    </row>
    <row r="178" spans="2:4" ht="15">
      <c r="B178" s="31"/>
      <c r="C178" s="34"/>
      <c r="D178" s="34"/>
    </row>
    <row r="179" spans="2:4" ht="15">
      <c r="B179" s="31"/>
      <c r="C179" s="34"/>
      <c r="D179" s="34"/>
    </row>
    <row r="180" spans="2:4" ht="15">
      <c r="B180" s="31"/>
      <c r="C180" s="34"/>
      <c r="D180" s="34"/>
    </row>
    <row r="181" spans="2:4" ht="15">
      <c r="B181" s="31"/>
      <c r="C181" s="34"/>
      <c r="D181" s="34"/>
    </row>
    <row r="182" spans="2:4" ht="15">
      <c r="B182" s="31"/>
      <c r="C182" s="34"/>
      <c r="D182" s="34"/>
    </row>
    <row r="183" spans="2:4" ht="15">
      <c r="B183" s="31"/>
      <c r="C183" s="34"/>
      <c r="D183" s="34"/>
    </row>
    <row r="184" spans="2:4" ht="15">
      <c r="B184" s="31"/>
      <c r="C184" s="34"/>
      <c r="D184" s="34"/>
    </row>
    <row r="185" spans="2:4" ht="15">
      <c r="B185" s="31"/>
      <c r="C185" s="34"/>
      <c r="D185" s="34"/>
    </row>
    <row r="186" spans="2:4" ht="15">
      <c r="B186" s="31"/>
      <c r="C186" s="34"/>
      <c r="D186" s="34"/>
    </row>
    <row r="187" spans="2:4" ht="15">
      <c r="B187" s="31"/>
      <c r="C187" s="34"/>
      <c r="D187" s="34"/>
    </row>
    <row r="188" spans="2:4" ht="15">
      <c r="B188" s="31"/>
      <c r="C188" s="34"/>
      <c r="D188" s="34"/>
    </row>
    <row r="189" spans="2:4" ht="15">
      <c r="B189" s="31"/>
      <c r="C189" s="34"/>
      <c r="D189" s="34"/>
    </row>
    <row r="190" spans="2:4" ht="15">
      <c r="B190" s="31"/>
      <c r="C190" s="34"/>
      <c r="D190" s="34"/>
    </row>
    <row r="191" spans="2:4" ht="15">
      <c r="B191" s="31"/>
      <c r="C191" s="34"/>
      <c r="D191" s="34"/>
    </row>
    <row r="192" spans="2:4" ht="15">
      <c r="B192" s="31"/>
      <c r="C192" s="34"/>
      <c r="D192" s="34"/>
    </row>
    <row r="193" spans="2:4" ht="15">
      <c r="B193" s="31"/>
      <c r="C193" s="34"/>
      <c r="D193" s="34"/>
    </row>
    <row r="194" spans="2:4" ht="15">
      <c r="B194" s="31"/>
      <c r="C194" s="34"/>
      <c r="D194" s="34"/>
    </row>
    <row r="195" spans="2:4" ht="15">
      <c r="B195" s="31"/>
      <c r="C195" s="34"/>
      <c r="D195" s="34"/>
    </row>
    <row r="196" spans="2:4" ht="15">
      <c r="B196" s="31"/>
      <c r="C196" s="34"/>
      <c r="D196" s="34"/>
    </row>
    <row r="197" spans="2:4" ht="15">
      <c r="B197" s="31"/>
      <c r="C197" s="34"/>
      <c r="D197" s="34"/>
    </row>
    <row r="198" spans="2:4" ht="15">
      <c r="B198" s="31"/>
      <c r="C198" s="34"/>
      <c r="D198" s="34"/>
    </row>
    <row r="199" spans="2:4" ht="15">
      <c r="B199" s="31"/>
      <c r="C199" s="34"/>
      <c r="D199" s="34"/>
    </row>
    <row r="200" spans="2:4" ht="15">
      <c r="B200" s="31"/>
      <c r="C200" s="34"/>
      <c r="D200" s="34"/>
    </row>
    <row r="201" spans="2:4" ht="15">
      <c r="B201" s="31"/>
      <c r="C201" s="34"/>
      <c r="D201" s="34"/>
    </row>
    <row r="202" spans="2:4" ht="15">
      <c r="B202" s="31"/>
      <c r="C202" s="34"/>
      <c r="D202" s="34"/>
    </row>
    <row r="203" spans="2:4" ht="15">
      <c r="B203" s="31"/>
      <c r="C203" s="34"/>
      <c r="D203" s="34"/>
    </row>
    <row r="204" spans="2:4" ht="15">
      <c r="B204" s="31"/>
      <c r="C204" s="34"/>
      <c r="D204" s="34"/>
    </row>
    <row r="205" spans="2:4" ht="15">
      <c r="B205" s="31"/>
      <c r="C205" s="34"/>
      <c r="D205" s="34"/>
    </row>
    <row r="206" spans="2:4" ht="15">
      <c r="B206" s="31"/>
      <c r="C206" s="34"/>
      <c r="D206" s="34"/>
    </row>
    <row r="207" spans="2:4" ht="15">
      <c r="B207" s="31"/>
      <c r="C207" s="34"/>
      <c r="D207" s="34"/>
    </row>
    <row r="208" spans="2:4" ht="15">
      <c r="B208" s="31"/>
      <c r="C208" s="34"/>
      <c r="D208" s="34"/>
    </row>
    <row r="209" spans="2:4" ht="15">
      <c r="B209" s="31"/>
      <c r="C209" s="34"/>
      <c r="D209" s="34"/>
    </row>
    <row r="210" spans="2:4" ht="15">
      <c r="B210" s="31"/>
      <c r="C210" s="34"/>
      <c r="D210" s="34"/>
    </row>
    <row r="211" spans="2:4" ht="15">
      <c r="B211" s="31"/>
      <c r="C211" s="34"/>
      <c r="D211" s="34"/>
    </row>
    <row r="212" spans="2:4" ht="15">
      <c r="B212" s="31"/>
      <c r="C212" s="34"/>
      <c r="D212" s="34"/>
    </row>
    <row r="213" spans="2:4" ht="15">
      <c r="B213" s="31"/>
      <c r="C213" s="34"/>
      <c r="D213" s="34"/>
    </row>
    <row r="214" spans="2:4" ht="15">
      <c r="B214" s="31"/>
      <c r="C214" s="34"/>
      <c r="D214" s="34"/>
    </row>
    <row r="215" spans="2:4" ht="15">
      <c r="B215" s="31"/>
      <c r="C215" s="34"/>
      <c r="D215" s="34"/>
    </row>
    <row r="216" spans="2:4" ht="15">
      <c r="B216" s="31"/>
      <c r="C216" s="34"/>
      <c r="D216" s="34"/>
    </row>
    <row r="217" spans="2:4" ht="15">
      <c r="B217" s="31"/>
      <c r="C217" s="34"/>
      <c r="D217" s="34"/>
    </row>
    <row r="218" spans="2:4" ht="15">
      <c r="B218" s="31"/>
      <c r="C218" s="34"/>
      <c r="D218" s="34"/>
    </row>
    <row r="219" spans="2:4" ht="15">
      <c r="B219" s="31"/>
      <c r="C219" s="34"/>
      <c r="D219" s="34"/>
    </row>
    <row r="220" spans="2:4" ht="15">
      <c r="B220" s="31"/>
      <c r="C220" s="34"/>
      <c r="D220" s="34"/>
    </row>
    <row r="221" spans="2:4" ht="15">
      <c r="B221" s="31"/>
      <c r="C221" s="34"/>
      <c r="D221" s="34"/>
    </row>
    <row r="222" spans="2:4" ht="15">
      <c r="B222" s="31"/>
      <c r="C222" s="34"/>
      <c r="D222" s="34"/>
    </row>
    <row r="223" spans="2:4" ht="15">
      <c r="B223" s="31"/>
      <c r="C223" s="34"/>
      <c r="D223" s="34"/>
    </row>
    <row r="224" spans="2:4" ht="15">
      <c r="B224" s="31"/>
      <c r="C224" s="34"/>
      <c r="D224" s="34"/>
    </row>
    <row r="225" spans="2:4" ht="15">
      <c r="B225" s="31"/>
      <c r="C225" s="34"/>
      <c r="D225" s="34"/>
    </row>
    <row r="226" spans="2:4" ht="15">
      <c r="B226" s="31"/>
      <c r="C226" s="34"/>
      <c r="D226" s="34"/>
    </row>
    <row r="227" spans="2:4" ht="15">
      <c r="B227" s="31"/>
      <c r="C227" s="34"/>
      <c r="D227" s="34"/>
    </row>
    <row r="228" spans="2:4" ht="15">
      <c r="B228" s="31"/>
      <c r="C228" s="34"/>
      <c r="D228" s="34"/>
    </row>
    <row r="229" spans="2:4" ht="15">
      <c r="B229" s="31"/>
      <c r="C229" s="34"/>
      <c r="D229" s="34"/>
    </row>
    <row r="230" spans="2:4" ht="15">
      <c r="B230" s="31"/>
      <c r="C230" s="34"/>
      <c r="D230" s="34"/>
    </row>
    <row r="231" spans="2:4" ht="15">
      <c r="B231" s="31"/>
      <c r="C231" s="34"/>
      <c r="D231" s="34"/>
    </row>
    <row r="232" spans="2:4" ht="15">
      <c r="B232" s="31"/>
      <c r="C232" s="34"/>
      <c r="D232" s="34"/>
    </row>
    <row r="233" spans="2:4" ht="15">
      <c r="B233" s="31"/>
      <c r="C233" s="34"/>
      <c r="D233" s="34"/>
    </row>
    <row r="234" spans="2:4" ht="15">
      <c r="B234" s="31"/>
      <c r="C234" s="34"/>
      <c r="D234" s="34"/>
    </row>
    <row r="235" spans="2:4" ht="15">
      <c r="B235" s="31"/>
      <c r="C235" s="34"/>
      <c r="D235" s="34"/>
    </row>
    <row r="236" spans="2:4" ht="15">
      <c r="B236" s="31"/>
      <c r="C236" s="34"/>
      <c r="D236" s="34"/>
    </row>
    <row r="237" spans="2:4" ht="15">
      <c r="B237" s="31"/>
      <c r="C237" s="34"/>
      <c r="D237" s="34"/>
    </row>
    <row r="238" spans="2:4" ht="15">
      <c r="B238" s="31"/>
      <c r="C238" s="34"/>
      <c r="D238" s="34"/>
    </row>
    <row r="239" spans="2:4" ht="15">
      <c r="B239" s="31"/>
      <c r="C239" s="34"/>
      <c r="D239" s="34"/>
    </row>
    <row r="240" spans="2:4" ht="15">
      <c r="B240" s="31"/>
      <c r="C240" s="34"/>
      <c r="D240" s="34"/>
    </row>
    <row r="241" spans="2:4" ht="15">
      <c r="B241" s="31"/>
      <c r="C241" s="34"/>
      <c r="D241" s="34"/>
    </row>
    <row r="242" spans="2:4" ht="15">
      <c r="B242" s="31"/>
      <c r="C242" s="34"/>
      <c r="D242" s="34"/>
    </row>
    <row r="243" spans="2:4" ht="15">
      <c r="B243" s="31"/>
      <c r="C243" s="34"/>
      <c r="D243" s="34"/>
    </row>
    <row r="244" spans="2:4" ht="15">
      <c r="B244" s="31"/>
      <c r="C244" s="34"/>
      <c r="D244" s="34"/>
    </row>
    <row r="245" spans="2:4" ht="15">
      <c r="B245" s="31"/>
      <c r="C245" s="34"/>
      <c r="D245" s="34"/>
    </row>
    <row r="246" spans="2:4" ht="15">
      <c r="B246" s="31"/>
      <c r="C246" s="34"/>
      <c r="D246" s="34"/>
    </row>
    <row r="247" spans="2:4" ht="15">
      <c r="B247" s="31"/>
      <c r="C247" s="34"/>
      <c r="D247" s="34"/>
    </row>
    <row r="248" spans="2:4" ht="15">
      <c r="B248" s="31"/>
      <c r="C248" s="34"/>
      <c r="D248" s="34"/>
    </row>
    <row r="249" spans="2:4" ht="15">
      <c r="B249" s="31"/>
      <c r="C249" s="34"/>
      <c r="D249" s="34"/>
    </row>
    <row r="250" spans="2:4" ht="15">
      <c r="B250" s="31"/>
      <c r="C250" s="34"/>
      <c r="D250" s="34"/>
    </row>
    <row r="251" spans="2:4" ht="15">
      <c r="B251" s="31"/>
      <c r="C251" s="34"/>
      <c r="D251" s="34"/>
    </row>
    <row r="252" spans="2:4" ht="15">
      <c r="B252" s="31"/>
      <c r="C252" s="34"/>
      <c r="D252" s="34"/>
    </row>
    <row r="253" spans="2:4" ht="15">
      <c r="B253" s="31"/>
      <c r="C253" s="34"/>
      <c r="D253" s="34"/>
    </row>
    <row r="254" spans="2:4" ht="15">
      <c r="B254" s="31"/>
      <c r="C254" s="34"/>
      <c r="D254" s="34"/>
    </row>
    <row r="255" spans="2:4" ht="15">
      <c r="B255" s="31"/>
      <c r="C255" s="34"/>
      <c r="D255" s="34"/>
    </row>
    <row r="256" spans="2:4" ht="15">
      <c r="B256" s="31"/>
      <c r="C256" s="34"/>
      <c r="D256" s="34"/>
    </row>
    <row r="257" spans="2:4" ht="15">
      <c r="B257" s="31"/>
      <c r="C257" s="34"/>
      <c r="D257" s="34"/>
    </row>
    <row r="258" spans="2:4" ht="15">
      <c r="B258" s="31"/>
      <c r="C258" s="34"/>
      <c r="D258" s="34"/>
    </row>
    <row r="259" spans="2:4" ht="15">
      <c r="B259" s="31"/>
      <c r="C259" s="34"/>
      <c r="D259" s="34"/>
    </row>
    <row r="260" spans="2:4" ht="15">
      <c r="B260" s="31"/>
      <c r="C260" s="34"/>
      <c r="D260" s="34"/>
    </row>
    <row r="261" spans="2:4" ht="15">
      <c r="B261" s="31"/>
      <c r="C261" s="34"/>
      <c r="D261" s="34"/>
    </row>
    <row r="262" spans="2:4" ht="15">
      <c r="B262" s="31"/>
      <c r="C262" s="34"/>
      <c r="D262" s="34"/>
    </row>
    <row r="263" spans="2:4" ht="15">
      <c r="B263" s="31"/>
      <c r="C263" s="34"/>
      <c r="D263" s="34"/>
    </row>
    <row r="264" spans="2:4" ht="15">
      <c r="B264" s="31"/>
      <c r="C264" s="34"/>
      <c r="D264" s="34"/>
    </row>
    <row r="265" spans="2:4" ht="15">
      <c r="B265" s="31"/>
      <c r="C265" s="34"/>
      <c r="D265" s="34"/>
    </row>
    <row r="266" spans="2:4" ht="15">
      <c r="B266" s="31"/>
      <c r="C266" s="34"/>
      <c r="D266" s="34"/>
    </row>
    <row r="267" spans="2:4" ht="15">
      <c r="B267" s="31"/>
      <c r="C267" s="34"/>
      <c r="D267" s="34"/>
    </row>
    <row r="268" spans="3:4" ht="15">
      <c r="C268" s="35"/>
      <c r="D268" s="35"/>
    </row>
    <row r="269" spans="3:4" ht="15">
      <c r="C269" s="35"/>
      <c r="D269" s="35"/>
    </row>
    <row r="270" spans="3:4" ht="15">
      <c r="C270" s="35"/>
      <c r="D270" s="35"/>
    </row>
    <row r="271" spans="3:4" ht="15">
      <c r="C271" s="35"/>
      <c r="D271" s="35"/>
    </row>
    <row r="272" spans="3:4" ht="15">
      <c r="C272" s="35"/>
      <c r="D272" s="35"/>
    </row>
    <row r="273" spans="3:4" ht="15">
      <c r="C273" s="35"/>
      <c r="D273" s="35"/>
    </row>
    <row r="274" spans="3:4" ht="15">
      <c r="C274" s="35"/>
      <c r="D274" s="35"/>
    </row>
    <row r="275" spans="3:4" ht="15">
      <c r="C275" s="35"/>
      <c r="D275" s="35"/>
    </row>
    <row r="276" spans="3:4" ht="15">
      <c r="C276" s="35"/>
      <c r="D276" s="35"/>
    </row>
    <row r="277" spans="3:4" ht="15">
      <c r="C277" s="35"/>
      <c r="D277" s="35"/>
    </row>
    <row r="278" spans="3:4" ht="15">
      <c r="C278" s="35"/>
      <c r="D278" s="35"/>
    </row>
    <row r="279" spans="3:4" ht="15">
      <c r="C279" s="35"/>
      <c r="D279" s="35"/>
    </row>
    <row r="280" spans="3:4" ht="15">
      <c r="C280" s="35"/>
      <c r="D280" s="35"/>
    </row>
    <row r="281" spans="3:4" ht="15">
      <c r="C281" s="35"/>
      <c r="D281" s="35"/>
    </row>
    <row r="282" spans="3:4" ht="15">
      <c r="C282" s="35"/>
      <c r="D282" s="35"/>
    </row>
    <row r="283" spans="3:4" ht="15">
      <c r="C283" s="35"/>
      <c r="D283" s="35"/>
    </row>
    <row r="284" spans="3:4" ht="15">
      <c r="C284" s="35"/>
      <c r="D284" s="35"/>
    </row>
    <row r="285" spans="3:4" ht="15">
      <c r="C285" s="35"/>
      <c r="D285" s="35"/>
    </row>
    <row r="286" spans="3:4" ht="15">
      <c r="C286" s="35"/>
      <c r="D286" s="35"/>
    </row>
    <row r="287" spans="3:4" ht="15">
      <c r="C287" s="35"/>
      <c r="D287" s="35"/>
    </row>
    <row r="288" spans="3:4" ht="15">
      <c r="C288" s="35"/>
      <c r="D288" s="35"/>
    </row>
    <row r="289" spans="3:4" ht="15">
      <c r="C289" s="35"/>
      <c r="D289" s="35"/>
    </row>
    <row r="290" spans="3:4" ht="15">
      <c r="C290" s="35"/>
      <c r="D290" s="35"/>
    </row>
    <row r="291" spans="3:4" ht="15">
      <c r="C291" s="35"/>
      <c r="D291" s="35"/>
    </row>
    <row r="292" spans="3:4" ht="15">
      <c r="C292" s="35"/>
      <c r="D292" s="35"/>
    </row>
    <row r="293" spans="3:4" ht="15">
      <c r="C293" s="35"/>
      <c r="D293" s="35"/>
    </row>
    <row r="294" spans="3:4" ht="15">
      <c r="C294" s="35"/>
      <c r="D294" s="35"/>
    </row>
    <row r="295" spans="3:4" ht="15">
      <c r="C295" s="35"/>
      <c r="D295" s="35"/>
    </row>
    <row r="296" spans="3:4" ht="15">
      <c r="C296" s="35"/>
      <c r="D296" s="35"/>
    </row>
    <row r="297" spans="3:4" ht="15">
      <c r="C297" s="35"/>
      <c r="D297" s="35"/>
    </row>
    <row r="298" spans="3:4" ht="15">
      <c r="C298" s="35"/>
      <c r="D298" s="35"/>
    </row>
    <row r="299" spans="3:4" ht="15">
      <c r="C299" s="35"/>
      <c r="D299" s="35"/>
    </row>
    <row r="300" spans="3:4" ht="15">
      <c r="C300" s="35"/>
      <c r="D300" s="35"/>
    </row>
    <row r="301" spans="3:4" ht="15">
      <c r="C301" s="35"/>
      <c r="D301" s="35"/>
    </row>
    <row r="302" spans="3:4" ht="15">
      <c r="C302" s="35"/>
      <c r="D302" s="35"/>
    </row>
    <row r="303" spans="3:4" ht="15">
      <c r="C303" s="35"/>
      <c r="D303" s="35"/>
    </row>
    <row r="304" spans="3:4" ht="15">
      <c r="C304" s="35"/>
      <c r="D304" s="35"/>
    </row>
    <row r="305" spans="3:4" ht="15">
      <c r="C305" s="35"/>
      <c r="D305" s="35"/>
    </row>
    <row r="306" spans="3:4" ht="15">
      <c r="C306" s="35"/>
      <c r="D306" s="35"/>
    </row>
    <row r="307" spans="3:4" ht="15">
      <c r="C307" s="35"/>
      <c r="D307" s="35"/>
    </row>
    <row r="308" spans="3:4" ht="15">
      <c r="C308" s="35"/>
      <c r="D308" s="35"/>
    </row>
    <row r="309" spans="3:4" ht="15">
      <c r="C309" s="35"/>
      <c r="D309" s="35"/>
    </row>
    <row r="310" spans="3:4" ht="15">
      <c r="C310" s="35"/>
      <c r="D310" s="35"/>
    </row>
    <row r="311" spans="3:4" ht="15">
      <c r="C311" s="35"/>
      <c r="D311" s="35"/>
    </row>
    <row r="312" spans="3:4" ht="15">
      <c r="C312" s="35"/>
      <c r="D312" s="35"/>
    </row>
    <row r="313" spans="3:4" ht="15">
      <c r="C313" s="35"/>
      <c r="D313" s="35"/>
    </row>
    <row r="314" spans="3:4" ht="15">
      <c r="C314" s="35"/>
      <c r="D314" s="35"/>
    </row>
    <row r="315" spans="3:4" ht="15">
      <c r="C315" s="35"/>
      <c r="D315" s="35"/>
    </row>
    <row r="316" spans="3:4" ht="15">
      <c r="C316" s="35"/>
      <c r="D316" s="35"/>
    </row>
    <row r="317" spans="3:4" ht="15">
      <c r="C317" s="35"/>
      <c r="D317" s="35"/>
    </row>
    <row r="318" spans="3:4" ht="15">
      <c r="C318" s="35"/>
      <c r="D318" s="35"/>
    </row>
    <row r="319" spans="3:4" ht="15">
      <c r="C319" s="35"/>
      <c r="D319" s="35"/>
    </row>
    <row r="320" spans="3:4" ht="15">
      <c r="C320" s="35"/>
      <c r="D320" s="35"/>
    </row>
    <row r="321" spans="3:4" ht="15">
      <c r="C321" s="35"/>
      <c r="D321" s="35"/>
    </row>
    <row r="322" spans="3:4" ht="15">
      <c r="C322" s="35"/>
      <c r="D322" s="35"/>
    </row>
    <row r="323" spans="3:4" ht="15">
      <c r="C323" s="35"/>
      <c r="D323" s="35"/>
    </row>
    <row r="324" spans="3:4" ht="15">
      <c r="C324" s="35"/>
      <c r="D324" s="35"/>
    </row>
    <row r="325" spans="3:4" ht="15">
      <c r="C325" s="35"/>
      <c r="D325" s="35"/>
    </row>
    <row r="326" spans="3:4" ht="15">
      <c r="C326" s="35"/>
      <c r="D326" s="35"/>
    </row>
    <row r="327" spans="3:4" ht="15">
      <c r="C327" s="35"/>
      <c r="D327" s="35"/>
    </row>
    <row r="328" spans="3:4" ht="15">
      <c r="C328" s="35"/>
      <c r="D328" s="35"/>
    </row>
    <row r="329" spans="3:4" ht="15">
      <c r="C329" s="35"/>
      <c r="D329" s="35"/>
    </row>
    <row r="330" spans="3:4" ht="15">
      <c r="C330" s="35"/>
      <c r="D330" s="35"/>
    </row>
    <row r="331" spans="3:4" ht="15">
      <c r="C331" s="35"/>
      <c r="D331" s="35"/>
    </row>
    <row r="332" spans="3:4" ht="15">
      <c r="C332" s="35"/>
      <c r="D332" s="35"/>
    </row>
    <row r="333" spans="3:4" ht="15">
      <c r="C333" s="35"/>
      <c r="D333" s="35"/>
    </row>
    <row r="334" spans="3:4" ht="15">
      <c r="C334" s="35"/>
      <c r="D334" s="35"/>
    </row>
    <row r="335" spans="3:4" ht="15">
      <c r="C335" s="35"/>
      <c r="D335" s="35"/>
    </row>
    <row r="336" spans="3:4" ht="15">
      <c r="C336" s="35"/>
      <c r="D336" s="35"/>
    </row>
    <row r="337" spans="3:4" ht="15">
      <c r="C337" s="35"/>
      <c r="D337" s="35"/>
    </row>
    <row r="338" spans="3:4" ht="15">
      <c r="C338" s="35"/>
      <c r="D338" s="35"/>
    </row>
    <row r="339" spans="3:4" ht="15">
      <c r="C339" s="35"/>
      <c r="D339" s="35"/>
    </row>
    <row r="340" spans="3:4" ht="15">
      <c r="C340" s="35"/>
      <c r="D340" s="35"/>
    </row>
    <row r="341" spans="3:4" ht="15">
      <c r="C341" s="35"/>
      <c r="D341" s="35"/>
    </row>
    <row r="342" spans="3:4" ht="15">
      <c r="C342" s="35"/>
      <c r="D342" s="35"/>
    </row>
    <row r="343" spans="3:4" ht="15">
      <c r="C343" s="35"/>
      <c r="D343" s="35"/>
    </row>
    <row r="344" spans="3:4" ht="15">
      <c r="C344" s="35"/>
      <c r="D344" s="35"/>
    </row>
    <row r="345" spans="3:4" ht="15">
      <c r="C345" s="35"/>
      <c r="D345" s="35"/>
    </row>
    <row r="346" spans="3:4" ht="15">
      <c r="C346" s="35"/>
      <c r="D346" s="35"/>
    </row>
    <row r="347" spans="3:4" ht="15">
      <c r="C347" s="35"/>
      <c r="D347" s="35"/>
    </row>
    <row r="348" spans="3:4" ht="15">
      <c r="C348" s="35"/>
      <c r="D348" s="35"/>
    </row>
    <row r="349" spans="3:4" ht="15">
      <c r="C349" s="35"/>
      <c r="D349" s="35"/>
    </row>
    <row r="350" spans="3:4" ht="15">
      <c r="C350" s="35"/>
      <c r="D350" s="35"/>
    </row>
    <row r="351" spans="3:4" ht="15">
      <c r="C351" s="35"/>
      <c r="D351" s="35"/>
    </row>
    <row r="352" spans="3:4" ht="15">
      <c r="C352" s="35"/>
      <c r="D352" s="35"/>
    </row>
    <row r="353" spans="3:4" ht="15">
      <c r="C353" s="35"/>
      <c r="D353" s="35"/>
    </row>
    <row r="354" spans="3:4" ht="15">
      <c r="C354" s="35"/>
      <c r="D354" s="35"/>
    </row>
    <row r="355" spans="3:4" ht="15">
      <c r="C355" s="35"/>
      <c r="D355" s="35"/>
    </row>
    <row r="356" spans="3:4" ht="15">
      <c r="C356" s="35"/>
      <c r="D356" s="35"/>
    </row>
    <row r="357" spans="3:4" ht="15">
      <c r="C357" s="35"/>
      <c r="D357" s="35"/>
    </row>
    <row r="358" spans="3:4" ht="15">
      <c r="C358" s="35"/>
      <c r="D358" s="35"/>
    </row>
    <row r="359" spans="3:4" ht="15">
      <c r="C359" s="35"/>
      <c r="D359" s="35"/>
    </row>
    <row r="360" spans="3:4" ht="15">
      <c r="C360" s="35"/>
      <c r="D360" s="35"/>
    </row>
    <row r="361" spans="3:4" ht="15">
      <c r="C361" s="35"/>
      <c r="D361" s="35"/>
    </row>
    <row r="362" spans="3:4" ht="15">
      <c r="C362" s="35"/>
      <c r="D362" s="35"/>
    </row>
    <row r="363" spans="3:4" ht="15">
      <c r="C363" s="35"/>
      <c r="D363" s="35"/>
    </row>
    <row r="364" spans="3:4" ht="15">
      <c r="C364" s="35"/>
      <c r="D364" s="35"/>
    </row>
    <row r="365" spans="3:4" ht="15">
      <c r="C365" s="35"/>
      <c r="D365" s="35"/>
    </row>
    <row r="366" spans="3:4" ht="15">
      <c r="C366" s="35"/>
      <c r="D366" s="35"/>
    </row>
    <row r="367" spans="3:4" ht="15">
      <c r="C367" s="35"/>
      <c r="D367" s="35"/>
    </row>
    <row r="368" spans="3:4" ht="15">
      <c r="C368" s="35"/>
      <c r="D368" s="35"/>
    </row>
    <row r="369" spans="3:4" ht="15">
      <c r="C369" s="35"/>
      <c r="D369" s="35"/>
    </row>
    <row r="370" spans="3:4" ht="15">
      <c r="C370" s="35"/>
      <c r="D370" s="35"/>
    </row>
    <row r="371" spans="3:4" ht="15">
      <c r="C371" s="35"/>
      <c r="D371" s="35"/>
    </row>
    <row r="372" spans="3:4" ht="15">
      <c r="C372" s="35"/>
      <c r="D372" s="35"/>
    </row>
  </sheetData>
  <sheetProtection/>
  <printOptions/>
  <pageMargins left="0.75" right="0.75" top="0.29" bottom="0.34" header="0.16" footer="0.16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6"/>
  <sheetViews>
    <sheetView view="pageBreakPreview" zoomScale="80" zoomScaleSheetLayoutView="80" zoomScalePageLayoutView="0" workbookViewId="0" topLeftCell="A61">
      <selection activeCell="F23" sqref="F23"/>
    </sheetView>
  </sheetViews>
  <sheetFormatPr defaultColWidth="8.77734375" defaultRowHeight="15"/>
  <cols>
    <col min="1" max="1" width="2.4453125" style="31" customWidth="1"/>
    <col min="2" max="2" width="43.21484375" style="31" customWidth="1"/>
    <col min="3" max="13" width="10.77734375" style="31" customWidth="1"/>
    <col min="14" max="16384" width="8.77734375" style="31" customWidth="1"/>
  </cols>
  <sheetData>
    <row r="1" spans="2:12" ht="1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ht="15.75" thickBot="1">
      <c r="B2" s="121" t="s">
        <v>34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2:13" ht="15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2:13" ht="15">
      <c r="B4" s="127" t="s">
        <v>0</v>
      </c>
      <c r="C4" s="122"/>
      <c r="D4" s="122"/>
      <c r="E4" s="122"/>
      <c r="F4" s="122"/>
      <c r="G4" s="122"/>
      <c r="H4" s="122"/>
      <c r="I4" s="122"/>
      <c r="J4" s="122"/>
      <c r="K4" s="122"/>
      <c r="L4" s="128"/>
      <c r="M4" s="129"/>
    </row>
    <row r="5" spans="2:13" ht="15.75" thickBot="1">
      <c r="B5" s="127" t="s">
        <v>1</v>
      </c>
      <c r="C5" s="122"/>
      <c r="D5" s="122"/>
      <c r="E5" s="122"/>
      <c r="F5" s="122"/>
      <c r="G5" s="122"/>
      <c r="H5" s="122"/>
      <c r="I5" s="122"/>
      <c r="J5" s="122"/>
      <c r="K5" s="122"/>
      <c r="L5" s="128"/>
      <c r="M5" s="130"/>
    </row>
    <row r="6" spans="2:13" ht="15"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9"/>
    </row>
    <row r="7" spans="2:13" ht="15">
      <c r="B7" s="127" t="s">
        <v>35</v>
      </c>
      <c r="C7" s="122"/>
      <c r="D7" s="122"/>
      <c r="E7" s="122"/>
      <c r="F7" s="122"/>
      <c r="G7" s="122"/>
      <c r="H7" s="122"/>
      <c r="I7" s="122"/>
      <c r="J7" s="122"/>
      <c r="K7" s="122"/>
      <c r="L7" s="128"/>
      <c r="M7" s="129"/>
    </row>
    <row r="8" spans="2:13" ht="15">
      <c r="B8" s="127" t="s">
        <v>145</v>
      </c>
      <c r="C8" s="122"/>
      <c r="D8" s="122"/>
      <c r="E8" s="122"/>
      <c r="F8" s="122"/>
      <c r="G8" s="122"/>
      <c r="H8" s="122"/>
      <c r="I8" s="122"/>
      <c r="J8" s="122"/>
      <c r="K8" s="122"/>
      <c r="L8" s="128"/>
      <c r="M8" s="129"/>
    </row>
    <row r="9" spans="2:13" ht="15">
      <c r="B9" s="127" t="s">
        <v>146</v>
      </c>
      <c r="C9" s="122"/>
      <c r="D9" s="122"/>
      <c r="E9" s="122"/>
      <c r="F9" s="122"/>
      <c r="G9" s="122"/>
      <c r="H9" s="122"/>
      <c r="I9" s="122"/>
      <c r="J9" s="122"/>
      <c r="K9" s="122"/>
      <c r="L9" s="128"/>
      <c r="M9" s="129"/>
    </row>
    <row r="10" spans="2:13" ht="15">
      <c r="B10" s="127" t="s">
        <v>36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8"/>
      <c r="M10" s="129"/>
    </row>
    <row r="11" spans="2:13" ht="15">
      <c r="B11" s="127"/>
      <c r="C11" s="122"/>
      <c r="D11" s="122"/>
      <c r="E11" s="122"/>
      <c r="F11" s="122"/>
      <c r="G11" s="122"/>
      <c r="H11" s="122"/>
      <c r="I11" s="122"/>
      <c r="J11" s="122"/>
      <c r="K11" s="122"/>
      <c r="L11" s="128"/>
      <c r="M11" s="129"/>
    </row>
    <row r="12" spans="2:14" ht="15.75" thickBot="1">
      <c r="B12" s="127"/>
      <c r="C12" s="288" t="s">
        <v>122</v>
      </c>
      <c r="D12" s="288"/>
      <c r="E12" s="288"/>
      <c r="F12" s="288"/>
      <c r="G12" s="288"/>
      <c r="H12" s="288"/>
      <c r="I12" s="288"/>
      <c r="J12" s="288"/>
      <c r="K12" s="288"/>
      <c r="L12" s="131" t="s">
        <v>67</v>
      </c>
      <c r="M12" s="208" t="s">
        <v>41</v>
      </c>
      <c r="N12" s="84"/>
    </row>
    <row r="13" spans="2:14" ht="15.75" thickBot="1">
      <c r="B13" s="127"/>
      <c r="C13" s="122"/>
      <c r="D13" s="132" t="s">
        <v>64</v>
      </c>
      <c r="E13" s="289" t="s">
        <v>65</v>
      </c>
      <c r="F13" s="290"/>
      <c r="G13" s="290"/>
      <c r="H13" s="290"/>
      <c r="I13" s="291"/>
      <c r="J13" s="218"/>
      <c r="K13" s="131"/>
      <c r="L13" s="131" t="s">
        <v>68</v>
      </c>
      <c r="M13" s="208" t="s">
        <v>123</v>
      </c>
      <c r="N13" s="84"/>
    </row>
    <row r="14" spans="2:13" ht="15.75" thickBot="1">
      <c r="B14" s="127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33"/>
    </row>
    <row r="15" spans="2:13" ht="15">
      <c r="B15" s="134"/>
      <c r="C15" s="135"/>
      <c r="D15" s="135"/>
      <c r="E15" s="135"/>
      <c r="F15" s="135"/>
      <c r="G15" s="210" t="s">
        <v>85</v>
      </c>
      <c r="H15" s="219"/>
      <c r="I15" s="136"/>
      <c r="J15" s="137"/>
      <c r="K15" s="136"/>
      <c r="L15" s="136"/>
      <c r="M15" s="137"/>
    </row>
    <row r="16" spans="2:13" ht="15">
      <c r="B16" s="138"/>
      <c r="C16" s="139" t="s">
        <v>37</v>
      </c>
      <c r="D16" s="140" t="s">
        <v>38</v>
      </c>
      <c r="E16" s="141" t="s">
        <v>37</v>
      </c>
      <c r="F16" s="140" t="s">
        <v>39</v>
      </c>
      <c r="G16" s="211" t="s">
        <v>86</v>
      </c>
      <c r="H16" s="218" t="s">
        <v>112</v>
      </c>
      <c r="I16" s="140" t="s">
        <v>63</v>
      </c>
      <c r="J16" s="221" t="s">
        <v>109</v>
      </c>
      <c r="K16" s="140"/>
      <c r="L16" s="141"/>
      <c r="M16" s="142"/>
    </row>
    <row r="17" spans="2:13" ht="15">
      <c r="B17" s="138"/>
      <c r="C17" s="139" t="s">
        <v>39</v>
      </c>
      <c r="D17" s="140" t="s">
        <v>69</v>
      </c>
      <c r="E17" s="141" t="s">
        <v>40</v>
      </c>
      <c r="F17" s="140" t="s">
        <v>58</v>
      </c>
      <c r="G17" s="211" t="s">
        <v>87</v>
      </c>
      <c r="H17" s="218" t="s">
        <v>87</v>
      </c>
      <c r="I17" s="140" t="s">
        <v>58</v>
      </c>
      <c r="J17" s="221" t="s">
        <v>110</v>
      </c>
      <c r="K17" s="140" t="s">
        <v>41</v>
      </c>
      <c r="L17" s="141"/>
      <c r="M17" s="142"/>
    </row>
    <row r="18" spans="2:13" ht="15.75" thickBot="1">
      <c r="B18" s="143"/>
      <c r="C18" s="144" t="s">
        <v>3</v>
      </c>
      <c r="D18" s="145" t="s">
        <v>3</v>
      </c>
      <c r="E18" s="146" t="s">
        <v>3</v>
      </c>
      <c r="F18" s="145" t="s">
        <v>3</v>
      </c>
      <c r="G18" s="212" t="s">
        <v>3</v>
      </c>
      <c r="H18" s="220" t="s">
        <v>3</v>
      </c>
      <c r="I18" s="145" t="s">
        <v>3</v>
      </c>
      <c r="J18" s="146" t="s">
        <v>3</v>
      </c>
      <c r="K18" s="145" t="s">
        <v>3</v>
      </c>
      <c r="L18" s="146" t="s">
        <v>3</v>
      </c>
      <c r="M18" s="147" t="s">
        <v>3</v>
      </c>
    </row>
    <row r="19" spans="2:13" ht="15">
      <c r="B19" s="148"/>
      <c r="C19" s="149"/>
      <c r="D19" s="150"/>
      <c r="E19" s="151"/>
      <c r="F19" s="150"/>
      <c r="G19" s="150"/>
      <c r="H19" s="151"/>
      <c r="I19" s="150"/>
      <c r="J19" s="150"/>
      <c r="K19" s="150"/>
      <c r="L19" s="152"/>
      <c r="M19" s="152"/>
    </row>
    <row r="20" spans="2:13" ht="15">
      <c r="B20" s="45" t="s">
        <v>121</v>
      </c>
      <c r="C20" s="102">
        <v>101483</v>
      </c>
      <c r="D20" s="102">
        <v>29990</v>
      </c>
      <c r="E20" s="102">
        <v>125</v>
      </c>
      <c r="F20" s="213">
        <v>3738</v>
      </c>
      <c r="G20" s="116">
        <v>0</v>
      </c>
      <c r="H20" s="116">
        <v>0</v>
      </c>
      <c r="I20" s="103">
        <v>1153</v>
      </c>
      <c r="J20" s="223">
        <v>0</v>
      </c>
      <c r="K20" s="104">
        <f>SUM(C20:J20)</f>
        <v>136489</v>
      </c>
      <c r="L20" s="117">
        <v>148</v>
      </c>
      <c r="M20" s="103">
        <f>SUM(K20:L20)</f>
        <v>136637</v>
      </c>
    </row>
    <row r="21" spans="2:13" ht="15">
      <c r="B21" s="45"/>
      <c r="C21" s="105"/>
      <c r="D21" s="106"/>
      <c r="E21" s="107"/>
      <c r="F21" s="106"/>
      <c r="G21" s="108"/>
      <c r="H21" s="108"/>
      <c r="I21" s="108"/>
      <c r="J21" s="108"/>
      <c r="K21" s="104"/>
      <c r="L21" s="117"/>
      <c r="M21" s="103"/>
    </row>
    <row r="22" spans="2:13" ht="15">
      <c r="B22" s="209" t="s">
        <v>104</v>
      </c>
      <c r="C22" s="107">
        <v>0</v>
      </c>
      <c r="D22" s="106">
        <f>913+1983+56</f>
        <v>2952</v>
      </c>
      <c r="E22" s="107">
        <v>0</v>
      </c>
      <c r="F22" s="106">
        <v>0</v>
      </c>
      <c r="G22" s="108">
        <v>0</v>
      </c>
      <c r="H22" s="108">
        <f>-D22</f>
        <v>-2952</v>
      </c>
      <c r="I22" s="108">
        <v>0</v>
      </c>
      <c r="J22" s="108">
        <v>0</v>
      </c>
      <c r="K22" s="222">
        <f aca="true" t="shared" si="0" ref="K22:K48">SUM(C22:J22)</f>
        <v>0</v>
      </c>
      <c r="L22" s="117">
        <v>0</v>
      </c>
      <c r="M22" s="223">
        <v>0</v>
      </c>
    </row>
    <row r="23" spans="2:13" ht="15">
      <c r="B23" s="209"/>
      <c r="C23" s="107"/>
      <c r="D23" s="106"/>
      <c r="E23" s="107"/>
      <c r="F23" s="106"/>
      <c r="G23" s="108"/>
      <c r="H23" s="108"/>
      <c r="I23" s="108"/>
      <c r="J23" s="108"/>
      <c r="K23" s="104"/>
      <c r="L23" s="117"/>
      <c r="M23" s="103"/>
    </row>
    <row r="24" spans="2:13" ht="15">
      <c r="B24" s="209" t="s">
        <v>136</v>
      </c>
      <c r="C24" s="107">
        <v>0</v>
      </c>
      <c r="D24" s="106">
        <v>0</v>
      </c>
      <c r="E24" s="107">
        <v>0</v>
      </c>
      <c r="F24" s="106">
        <v>0</v>
      </c>
      <c r="G24" s="108">
        <v>0</v>
      </c>
      <c r="H24" s="108">
        <f>31156+73998+56</f>
        <v>105210</v>
      </c>
      <c r="I24" s="108">
        <v>0</v>
      </c>
      <c r="J24" s="108">
        <v>0</v>
      </c>
      <c r="K24" s="104">
        <f t="shared" si="0"/>
        <v>105210</v>
      </c>
      <c r="L24" s="117">
        <v>0</v>
      </c>
      <c r="M24" s="103">
        <f>SUM(K24:L24)</f>
        <v>105210</v>
      </c>
    </row>
    <row r="25" spans="2:13" ht="15">
      <c r="B25" s="209"/>
      <c r="C25" s="107"/>
      <c r="D25" s="106"/>
      <c r="E25" s="107"/>
      <c r="F25" s="106"/>
      <c r="G25" s="108"/>
      <c r="H25" s="108"/>
      <c r="I25" s="108"/>
      <c r="J25" s="108"/>
      <c r="K25" s="104"/>
      <c r="L25" s="117"/>
      <c r="M25" s="103"/>
    </row>
    <row r="26" spans="2:13" ht="15">
      <c r="B26" s="209" t="s">
        <v>150</v>
      </c>
      <c r="C26" s="107">
        <v>0</v>
      </c>
      <c r="D26" s="106">
        <v>0</v>
      </c>
      <c r="E26" s="107">
        <f>-653+-1172+-98</f>
        <v>-1923</v>
      </c>
      <c r="F26" s="106">
        <v>0</v>
      </c>
      <c r="G26" s="108">
        <v>0</v>
      </c>
      <c r="H26" s="108">
        <v>0</v>
      </c>
      <c r="I26" s="108">
        <v>0</v>
      </c>
      <c r="J26" s="108">
        <v>0</v>
      </c>
      <c r="K26" s="104">
        <f>SUM(C26:J26)</f>
        <v>-1923</v>
      </c>
      <c r="L26" s="117">
        <v>0</v>
      </c>
      <c r="M26" s="103">
        <f>SUM(K26:L26)</f>
        <v>-1923</v>
      </c>
    </row>
    <row r="27" spans="2:13" ht="15">
      <c r="B27" s="209"/>
      <c r="C27" s="107"/>
      <c r="D27" s="106"/>
      <c r="E27" s="107"/>
      <c r="F27" s="106"/>
      <c r="G27" s="108"/>
      <c r="H27" s="108"/>
      <c r="I27" s="108"/>
      <c r="J27" s="108"/>
      <c r="K27" s="104"/>
      <c r="L27" s="117"/>
      <c r="M27" s="103"/>
    </row>
    <row r="28" spans="2:13" ht="15">
      <c r="B28" s="209" t="s">
        <v>111</v>
      </c>
      <c r="C28" s="107">
        <v>0</v>
      </c>
      <c r="D28" s="106">
        <v>0</v>
      </c>
      <c r="E28" s="107">
        <v>0</v>
      </c>
      <c r="F28" s="106">
        <v>0</v>
      </c>
      <c r="G28" s="108">
        <v>0</v>
      </c>
      <c r="H28" s="108">
        <v>0</v>
      </c>
      <c r="I28" s="108">
        <v>0</v>
      </c>
      <c r="J28" s="108">
        <v>-4351</v>
      </c>
      <c r="K28" s="104">
        <f t="shared" si="0"/>
        <v>-4351</v>
      </c>
      <c r="L28" s="117">
        <v>0</v>
      </c>
      <c r="M28" s="103">
        <f>SUM(K28:L28)</f>
        <v>-4351</v>
      </c>
    </row>
    <row r="29" spans="2:13" ht="15">
      <c r="B29" s="45"/>
      <c r="C29" s="107"/>
      <c r="D29" s="106"/>
      <c r="E29" s="107"/>
      <c r="F29" s="106"/>
      <c r="G29" s="108"/>
      <c r="H29" s="108"/>
      <c r="I29" s="108"/>
      <c r="J29" s="108"/>
      <c r="K29" s="104"/>
      <c r="L29" s="108"/>
      <c r="M29" s="108"/>
    </row>
    <row r="30" spans="2:14" ht="15">
      <c r="B30" s="45" t="s">
        <v>59</v>
      </c>
      <c r="C30" s="107">
        <v>0</v>
      </c>
      <c r="D30" s="106">
        <f>'Income Statement'!E42</f>
        <v>31962</v>
      </c>
      <c r="E30" s="107">
        <v>0</v>
      </c>
      <c r="F30" s="214">
        <v>0</v>
      </c>
      <c r="G30" s="116">
        <v>0</v>
      </c>
      <c r="H30" s="116">
        <v>0</v>
      </c>
      <c r="I30" s="108">
        <v>0</v>
      </c>
      <c r="J30" s="108">
        <v>0</v>
      </c>
      <c r="K30" s="104">
        <f t="shared" si="0"/>
        <v>31962</v>
      </c>
      <c r="L30" s="108">
        <f>'Income Statement'!E43</f>
        <v>75</v>
      </c>
      <c r="M30" s="108">
        <f>SUM(K30:L30)</f>
        <v>32037</v>
      </c>
      <c r="N30" s="118"/>
    </row>
    <row r="31" spans="2:14" ht="15">
      <c r="B31" s="45"/>
      <c r="C31" s="107"/>
      <c r="D31" s="106"/>
      <c r="E31" s="107"/>
      <c r="F31" s="214"/>
      <c r="G31" s="116"/>
      <c r="H31" s="116"/>
      <c r="I31" s="108"/>
      <c r="J31" s="108"/>
      <c r="K31" s="104"/>
      <c r="L31" s="108"/>
      <c r="M31" s="108"/>
      <c r="N31" s="118"/>
    </row>
    <row r="32" spans="2:14" ht="15">
      <c r="B32" s="45" t="s">
        <v>153</v>
      </c>
      <c r="C32" s="107">
        <v>0</v>
      </c>
      <c r="D32" s="106">
        <f>'Income Statement'!E44</f>
        <v>0</v>
      </c>
      <c r="E32" s="107">
        <v>0</v>
      </c>
      <c r="F32" s="214">
        <v>0</v>
      </c>
      <c r="G32" s="116">
        <v>0</v>
      </c>
      <c r="H32" s="116">
        <v>0</v>
      </c>
      <c r="I32" s="108">
        <v>0</v>
      </c>
      <c r="J32" s="108">
        <v>0</v>
      </c>
      <c r="K32" s="222">
        <f t="shared" si="0"/>
        <v>0</v>
      </c>
      <c r="L32" s="108">
        <v>98</v>
      </c>
      <c r="M32" s="108">
        <f>SUM(K32:L32)</f>
        <v>98</v>
      </c>
      <c r="N32" s="118"/>
    </row>
    <row r="33" spans="2:14" ht="15">
      <c r="B33" s="45"/>
      <c r="C33" s="105"/>
      <c r="D33" s="106"/>
      <c r="E33" s="107"/>
      <c r="F33" s="214"/>
      <c r="G33" s="116"/>
      <c r="H33" s="116"/>
      <c r="I33" s="108"/>
      <c r="J33" s="108"/>
      <c r="K33" s="104"/>
      <c r="L33" s="108"/>
      <c r="M33" s="108"/>
      <c r="N33" s="118"/>
    </row>
    <row r="34" spans="2:14" ht="15">
      <c r="B34" s="119" t="s">
        <v>88</v>
      </c>
      <c r="C34" s="105"/>
      <c r="D34" s="106"/>
      <c r="E34" s="107"/>
      <c r="F34" s="214"/>
      <c r="G34" s="116"/>
      <c r="H34" s="116"/>
      <c r="I34" s="108"/>
      <c r="J34" s="108"/>
      <c r="K34" s="104"/>
      <c r="L34" s="108"/>
      <c r="M34" s="108"/>
      <c r="N34" s="118"/>
    </row>
    <row r="35" spans="2:14" ht="15">
      <c r="B35" s="119" t="s">
        <v>89</v>
      </c>
      <c r="C35" s="105">
        <v>0</v>
      </c>
      <c r="D35" s="106">
        <v>0</v>
      </c>
      <c r="E35" s="107">
        <v>0</v>
      </c>
      <c r="F35" s="214">
        <v>0</v>
      </c>
      <c r="G35" s="108">
        <v>-3852</v>
      </c>
      <c r="H35" s="108">
        <v>0</v>
      </c>
      <c r="I35" s="108">
        <v>0</v>
      </c>
      <c r="J35" s="108">
        <v>0</v>
      </c>
      <c r="K35" s="104">
        <f t="shared" si="0"/>
        <v>-3852</v>
      </c>
      <c r="L35" s="108">
        <v>0</v>
      </c>
      <c r="M35" s="108">
        <f>SUM(K35:L35)</f>
        <v>-3852</v>
      </c>
      <c r="N35" s="118"/>
    </row>
    <row r="36" spans="2:14" ht="15">
      <c r="B36" s="119"/>
      <c r="C36" s="105"/>
      <c r="D36" s="106"/>
      <c r="E36" s="107"/>
      <c r="F36" s="214"/>
      <c r="G36" s="116"/>
      <c r="H36" s="116"/>
      <c r="I36" s="108"/>
      <c r="J36" s="108"/>
      <c r="K36" s="104"/>
      <c r="L36" s="108"/>
      <c r="M36" s="108"/>
      <c r="N36" s="118"/>
    </row>
    <row r="37" spans="2:14" ht="15">
      <c r="B37" s="45" t="s">
        <v>78</v>
      </c>
      <c r="C37" s="105">
        <v>0</v>
      </c>
      <c r="D37" s="106">
        <v>-4540</v>
      </c>
      <c r="E37" s="107">
        <v>0</v>
      </c>
      <c r="F37" s="214">
        <v>0</v>
      </c>
      <c r="G37" s="116">
        <v>0</v>
      </c>
      <c r="H37" s="116">
        <v>0</v>
      </c>
      <c r="I37" s="108">
        <v>0</v>
      </c>
      <c r="J37" s="108">
        <v>0</v>
      </c>
      <c r="K37" s="104">
        <f t="shared" si="0"/>
        <v>-4540</v>
      </c>
      <c r="L37" s="108">
        <v>0</v>
      </c>
      <c r="M37" s="108">
        <f>SUM(K37:L37)</f>
        <v>-4540</v>
      </c>
      <c r="N37" s="118"/>
    </row>
    <row r="38" spans="2:14" ht="15">
      <c r="B38" s="45"/>
      <c r="C38" s="105"/>
      <c r="D38" s="106"/>
      <c r="E38" s="107"/>
      <c r="F38" s="214"/>
      <c r="G38" s="116"/>
      <c r="H38" s="116"/>
      <c r="I38" s="108"/>
      <c r="J38" s="108"/>
      <c r="K38" s="104"/>
      <c r="L38" s="108"/>
      <c r="M38" s="108"/>
      <c r="N38" s="118"/>
    </row>
    <row r="39" spans="2:14" ht="15">
      <c r="B39" s="45" t="s">
        <v>149</v>
      </c>
      <c r="C39" s="105">
        <f>40977929*0.5/1000</f>
        <v>20488.9645</v>
      </c>
      <c r="D39" s="106">
        <v>0</v>
      </c>
      <c r="E39" s="107">
        <v>40978</v>
      </c>
      <c r="F39" s="214">
        <v>0</v>
      </c>
      <c r="G39" s="116">
        <v>0</v>
      </c>
      <c r="H39" s="116">
        <v>0</v>
      </c>
      <c r="I39" s="108">
        <v>0</v>
      </c>
      <c r="J39" s="108">
        <v>0</v>
      </c>
      <c r="K39" s="104">
        <f>SUM(C39:J39)</f>
        <v>61466.9645</v>
      </c>
      <c r="L39" s="108">
        <v>0</v>
      </c>
      <c r="M39" s="108">
        <f>SUM(K39:L39)</f>
        <v>61466.9645</v>
      </c>
      <c r="N39" s="118"/>
    </row>
    <row r="40" spans="2:14" ht="15">
      <c r="B40" s="45"/>
      <c r="C40" s="105"/>
      <c r="D40" s="106"/>
      <c r="E40" s="107"/>
      <c r="F40" s="106"/>
      <c r="G40" s="108"/>
      <c r="H40" s="108"/>
      <c r="I40" s="108"/>
      <c r="J40" s="108"/>
      <c r="K40" s="104"/>
      <c r="L40" s="108"/>
      <c r="M40" s="108"/>
      <c r="N40" s="118"/>
    </row>
    <row r="41" spans="2:13" ht="15">
      <c r="B41" s="45" t="s">
        <v>147</v>
      </c>
      <c r="C41" s="105">
        <f>1375600*0.5/1000</f>
        <v>687.8</v>
      </c>
      <c r="D41" s="106">
        <v>0</v>
      </c>
      <c r="E41" s="107">
        <f>356+20</f>
        <v>376</v>
      </c>
      <c r="F41" s="106">
        <v>0</v>
      </c>
      <c r="G41" s="108">
        <v>0</v>
      </c>
      <c r="H41" s="108">
        <v>0</v>
      </c>
      <c r="I41" s="108">
        <v>0</v>
      </c>
      <c r="J41" s="108">
        <v>0</v>
      </c>
      <c r="K41" s="104">
        <f t="shared" si="0"/>
        <v>1063.8</v>
      </c>
      <c r="L41" s="108">
        <v>0</v>
      </c>
      <c r="M41" s="108">
        <f>SUM(K41:L41)</f>
        <v>1063.8</v>
      </c>
    </row>
    <row r="42" spans="2:13" ht="15">
      <c r="B42" s="45"/>
      <c r="C42" s="105"/>
      <c r="D42" s="106"/>
      <c r="E42" s="107"/>
      <c r="F42" s="106"/>
      <c r="G42" s="108"/>
      <c r="H42" s="108"/>
      <c r="I42" s="108"/>
      <c r="J42" s="108"/>
      <c r="K42" s="104"/>
      <c r="L42" s="108"/>
      <c r="M42" s="108"/>
    </row>
    <row r="43" spans="2:13" ht="15">
      <c r="B43" s="45" t="s">
        <v>66</v>
      </c>
      <c r="C43" s="106">
        <v>0</v>
      </c>
      <c r="D43" s="106">
        <v>0</v>
      </c>
      <c r="E43" s="107">
        <v>0</v>
      </c>
      <c r="F43" s="106">
        <v>0</v>
      </c>
      <c r="G43" s="108">
        <v>0</v>
      </c>
      <c r="H43" s="108">
        <v>0</v>
      </c>
      <c r="I43" s="108">
        <f>149+63</f>
        <v>212</v>
      </c>
      <c r="J43" s="108">
        <v>0</v>
      </c>
      <c r="K43" s="104">
        <f t="shared" si="0"/>
        <v>212</v>
      </c>
      <c r="L43" s="108">
        <v>0</v>
      </c>
      <c r="M43" s="108">
        <f>SUM(K43:L43)</f>
        <v>212</v>
      </c>
    </row>
    <row r="44" spans="2:13" ht="15" hidden="1">
      <c r="B44" s="45" t="s">
        <v>60</v>
      </c>
      <c r="C44" s="105"/>
      <c r="D44" s="106"/>
      <c r="E44" s="107"/>
      <c r="F44" s="106"/>
      <c r="G44" s="108"/>
      <c r="H44" s="108"/>
      <c r="I44" s="108"/>
      <c r="J44" s="108"/>
      <c r="K44" s="104">
        <f t="shared" si="0"/>
        <v>0</v>
      </c>
      <c r="L44" s="108"/>
      <c r="M44" s="108"/>
    </row>
    <row r="45" spans="2:13" ht="15" hidden="1">
      <c r="B45" s="55" t="s">
        <v>61</v>
      </c>
      <c r="C45" s="105"/>
      <c r="D45" s="106"/>
      <c r="E45" s="107"/>
      <c r="F45" s="106"/>
      <c r="G45" s="108"/>
      <c r="H45" s="108"/>
      <c r="I45" s="108"/>
      <c r="J45" s="108"/>
      <c r="K45" s="104">
        <f t="shared" si="0"/>
        <v>0</v>
      </c>
      <c r="L45" s="108"/>
      <c r="M45" s="108"/>
    </row>
    <row r="46" spans="2:13" ht="15" hidden="1">
      <c r="B46" s="55" t="s">
        <v>62</v>
      </c>
      <c r="C46" s="105"/>
      <c r="D46" s="106"/>
      <c r="E46" s="107"/>
      <c r="F46" s="106"/>
      <c r="G46" s="108"/>
      <c r="H46" s="108"/>
      <c r="I46" s="108"/>
      <c r="J46" s="108"/>
      <c r="K46" s="104">
        <f t="shared" si="0"/>
        <v>0</v>
      </c>
      <c r="L46" s="108"/>
      <c r="M46" s="108"/>
    </row>
    <row r="47" spans="2:13" ht="15">
      <c r="B47" s="55"/>
      <c r="C47" s="105"/>
      <c r="D47" s="106"/>
      <c r="E47" s="107"/>
      <c r="F47" s="106"/>
      <c r="G47" s="108"/>
      <c r="H47" s="108"/>
      <c r="I47" s="108"/>
      <c r="J47" s="108"/>
      <c r="K47" s="104"/>
      <c r="L47" s="108"/>
      <c r="M47" s="108"/>
    </row>
    <row r="48" spans="2:13" ht="15">
      <c r="B48" s="45" t="s">
        <v>148</v>
      </c>
      <c r="C48" s="105">
        <f>1270340*0.5/1000</f>
        <v>635.17</v>
      </c>
      <c r="D48" s="106">
        <v>0</v>
      </c>
      <c r="E48" s="107">
        <v>456</v>
      </c>
      <c r="F48" s="215">
        <f>-C48/0.5*0.24</f>
        <v>-304.8816</v>
      </c>
      <c r="G48" s="108">
        <v>0</v>
      </c>
      <c r="H48" s="108">
        <v>0</v>
      </c>
      <c r="I48" s="108">
        <v>0</v>
      </c>
      <c r="J48" s="108">
        <v>0</v>
      </c>
      <c r="K48" s="104">
        <f t="shared" si="0"/>
        <v>786.2884000000001</v>
      </c>
      <c r="L48" s="108">
        <v>0</v>
      </c>
      <c r="M48" s="108">
        <f>SUM(K48:L48)</f>
        <v>786.2884000000001</v>
      </c>
    </row>
    <row r="49" spans="2:13" ht="15.75" thickBot="1">
      <c r="B49" s="45"/>
      <c r="C49" s="105"/>
      <c r="D49" s="106"/>
      <c r="E49" s="107"/>
      <c r="F49" s="106"/>
      <c r="G49" s="108"/>
      <c r="H49" s="108"/>
      <c r="I49" s="108"/>
      <c r="J49" s="108"/>
      <c r="K49" s="106"/>
      <c r="L49" s="108"/>
      <c r="M49" s="108"/>
    </row>
    <row r="50" spans="2:14" ht="15.75" thickBot="1">
      <c r="B50" s="153" t="s">
        <v>144</v>
      </c>
      <c r="C50" s="109">
        <f aca="true" t="shared" si="1" ref="C50:J50">SUM(C20:C48)</f>
        <v>123294.9345</v>
      </c>
      <c r="D50" s="109">
        <f t="shared" si="1"/>
        <v>60364</v>
      </c>
      <c r="E50" s="109">
        <f t="shared" si="1"/>
        <v>40012</v>
      </c>
      <c r="F50" s="109">
        <f t="shared" si="1"/>
        <v>3433.1184</v>
      </c>
      <c r="G50" s="109">
        <f t="shared" si="1"/>
        <v>-3852</v>
      </c>
      <c r="H50" s="109">
        <f t="shared" si="1"/>
        <v>102258</v>
      </c>
      <c r="I50" s="109">
        <f t="shared" si="1"/>
        <v>1365</v>
      </c>
      <c r="J50" s="109">
        <f t="shared" si="1"/>
        <v>-4351</v>
      </c>
      <c r="K50" s="109">
        <f>SUM(K20:K48)</f>
        <v>322524.0529</v>
      </c>
      <c r="L50" s="110">
        <f>SUM(L20:L48)</f>
        <v>321</v>
      </c>
      <c r="M50" s="110">
        <f>SUM(M20:M48)</f>
        <v>322845.0529</v>
      </c>
      <c r="N50" s="84"/>
    </row>
    <row r="51" spans="2:13" ht="15.75" thickBot="1">
      <c r="B51" s="154"/>
      <c r="C51" s="155"/>
      <c r="D51" s="156"/>
      <c r="E51" s="155"/>
      <c r="F51" s="156"/>
      <c r="G51" s="157"/>
      <c r="H51" s="157"/>
      <c r="I51" s="157"/>
      <c r="J51" s="157"/>
      <c r="K51" s="156"/>
      <c r="L51" s="157"/>
      <c r="M51" s="157"/>
    </row>
    <row r="52" spans="1:12" ht="15">
      <c r="A52" s="84"/>
      <c r="B52" s="158" t="s">
        <v>137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1"/>
    </row>
    <row r="53" ht="15">
      <c r="M53" s="34"/>
    </row>
    <row r="54" spans="2:10" ht="15.75" thickBot="1">
      <c r="B54" s="179" t="s">
        <v>34</v>
      </c>
      <c r="C54" s="224"/>
      <c r="D54" s="224"/>
      <c r="E54" s="224"/>
      <c r="F54" s="224"/>
      <c r="G54" s="224"/>
      <c r="H54" s="224"/>
      <c r="I54" s="224"/>
      <c r="J54" s="224"/>
    </row>
    <row r="55" spans="2:10" ht="15">
      <c r="B55" s="225"/>
      <c r="C55" s="226"/>
      <c r="D55" s="226"/>
      <c r="E55" s="226"/>
      <c r="F55" s="226"/>
      <c r="G55" s="226"/>
      <c r="H55" s="226"/>
      <c r="I55" s="226"/>
      <c r="J55" s="227"/>
    </row>
    <row r="56" spans="2:10" ht="15">
      <c r="B56" s="228" t="s">
        <v>0</v>
      </c>
      <c r="C56" s="224"/>
      <c r="D56" s="224"/>
      <c r="E56" s="224"/>
      <c r="F56" s="224"/>
      <c r="G56" s="224"/>
      <c r="H56" s="224"/>
      <c r="I56" s="224"/>
      <c r="J56" s="229"/>
    </row>
    <row r="57" spans="2:10" ht="15.75" thickBot="1">
      <c r="B57" s="228" t="s">
        <v>1</v>
      </c>
      <c r="C57" s="224"/>
      <c r="D57" s="224"/>
      <c r="E57" s="224"/>
      <c r="F57" s="224"/>
      <c r="G57" s="224"/>
      <c r="H57" s="224"/>
      <c r="I57" s="224"/>
      <c r="J57" s="229"/>
    </row>
    <row r="58" spans="2:10" ht="15">
      <c r="B58" s="225"/>
      <c r="C58" s="226"/>
      <c r="D58" s="226"/>
      <c r="E58" s="226"/>
      <c r="F58" s="226"/>
      <c r="G58" s="226"/>
      <c r="H58" s="226"/>
      <c r="I58" s="226"/>
      <c r="J58" s="227"/>
    </row>
    <row r="59" spans="2:10" ht="15">
      <c r="B59" s="228" t="s">
        <v>35</v>
      </c>
      <c r="C59" s="224"/>
      <c r="D59" s="224"/>
      <c r="E59" s="224"/>
      <c r="F59" s="224"/>
      <c r="G59" s="224"/>
      <c r="H59" s="224"/>
      <c r="I59" s="224"/>
      <c r="J59" s="229"/>
    </row>
    <row r="60" spans="2:10" ht="15">
      <c r="B60" s="228" t="s">
        <v>113</v>
      </c>
      <c r="C60" s="224"/>
      <c r="D60" s="224"/>
      <c r="E60" s="224"/>
      <c r="F60" s="224"/>
      <c r="G60" s="224"/>
      <c r="H60" s="224"/>
      <c r="I60" s="224"/>
      <c r="J60" s="229"/>
    </row>
    <row r="61" spans="2:10" ht="15">
      <c r="B61" s="228" t="s">
        <v>124</v>
      </c>
      <c r="C61" s="224"/>
      <c r="D61" s="224"/>
      <c r="E61" s="224"/>
      <c r="F61" s="224"/>
      <c r="G61" s="224"/>
      <c r="H61" s="224"/>
      <c r="I61" s="224"/>
      <c r="J61" s="229"/>
    </row>
    <row r="62" spans="2:10" ht="15">
      <c r="B62" s="127" t="s">
        <v>125</v>
      </c>
      <c r="C62" s="224"/>
      <c r="D62" s="224"/>
      <c r="E62" s="224"/>
      <c r="F62" s="224"/>
      <c r="G62" s="224"/>
      <c r="H62" s="224"/>
      <c r="I62" s="224"/>
      <c r="J62" s="229"/>
    </row>
    <row r="63" spans="2:10" ht="15">
      <c r="B63" s="228"/>
      <c r="C63" s="224"/>
      <c r="D63" s="224"/>
      <c r="E63" s="224"/>
      <c r="F63" s="224"/>
      <c r="G63" s="224"/>
      <c r="H63" s="224"/>
      <c r="I63" s="224"/>
      <c r="J63" s="229"/>
    </row>
    <row r="64" spans="2:10" ht="15.75" thickBot="1">
      <c r="B64" s="228"/>
      <c r="C64" s="292" t="s">
        <v>122</v>
      </c>
      <c r="D64" s="292"/>
      <c r="E64" s="292"/>
      <c r="F64" s="292"/>
      <c r="G64" s="292"/>
      <c r="H64" s="292"/>
      <c r="I64" s="230" t="s">
        <v>67</v>
      </c>
      <c r="J64" s="231" t="s">
        <v>41</v>
      </c>
    </row>
    <row r="65" spans="2:10" ht="15.75" thickBot="1">
      <c r="B65" s="228"/>
      <c r="C65" s="224"/>
      <c r="D65" s="180" t="s">
        <v>64</v>
      </c>
      <c r="E65" s="293" t="s">
        <v>65</v>
      </c>
      <c r="F65" s="294"/>
      <c r="G65" s="295"/>
      <c r="H65" s="224"/>
      <c r="I65" s="230" t="s">
        <v>68</v>
      </c>
      <c r="J65" s="231" t="s">
        <v>123</v>
      </c>
    </row>
    <row r="66" spans="2:10" ht="15.75" thickBot="1">
      <c r="B66" s="228"/>
      <c r="C66" s="224"/>
      <c r="D66" s="224"/>
      <c r="E66" s="224"/>
      <c r="F66" s="224"/>
      <c r="G66" s="224"/>
      <c r="H66" s="224"/>
      <c r="I66" s="224"/>
      <c r="J66" s="229"/>
    </row>
    <row r="67" spans="2:10" ht="15">
      <c r="B67" s="232"/>
      <c r="C67" s="233" t="s">
        <v>37</v>
      </c>
      <c r="D67" s="234" t="s">
        <v>38</v>
      </c>
      <c r="E67" s="235" t="s">
        <v>37</v>
      </c>
      <c r="F67" s="234" t="s">
        <v>39</v>
      </c>
      <c r="G67" s="235" t="s">
        <v>63</v>
      </c>
      <c r="H67" s="234"/>
      <c r="I67" s="235"/>
      <c r="J67" s="236"/>
    </row>
    <row r="68" spans="2:10" ht="15">
      <c r="B68" s="237"/>
      <c r="C68" s="139" t="s">
        <v>39</v>
      </c>
      <c r="D68" s="140" t="s">
        <v>69</v>
      </c>
      <c r="E68" s="141" t="s">
        <v>40</v>
      </c>
      <c r="F68" s="140" t="s">
        <v>58</v>
      </c>
      <c r="G68" s="141" t="s">
        <v>58</v>
      </c>
      <c r="H68" s="140" t="s">
        <v>41</v>
      </c>
      <c r="I68" s="141"/>
      <c r="J68" s="238"/>
    </row>
    <row r="69" spans="2:10" ht="15.75" thickBot="1">
      <c r="B69" s="237"/>
      <c r="C69" s="139" t="s">
        <v>3</v>
      </c>
      <c r="D69" s="140" t="s">
        <v>3</v>
      </c>
      <c r="E69" s="141" t="s">
        <v>3</v>
      </c>
      <c r="F69" s="140" t="s">
        <v>3</v>
      </c>
      <c r="G69" s="141" t="s">
        <v>3</v>
      </c>
      <c r="H69" s="140" t="s">
        <v>3</v>
      </c>
      <c r="I69" s="141" t="s">
        <v>3</v>
      </c>
      <c r="J69" s="238" t="s">
        <v>3</v>
      </c>
    </row>
    <row r="70" spans="2:10" ht="15">
      <c r="B70" s="148"/>
      <c r="C70" s="149"/>
      <c r="D70" s="150"/>
      <c r="E70" s="151"/>
      <c r="F70" s="150"/>
      <c r="G70" s="151"/>
      <c r="H70" s="150"/>
      <c r="I70" s="152"/>
      <c r="J70" s="152"/>
    </row>
    <row r="71" spans="2:10" ht="15">
      <c r="B71" s="45" t="s">
        <v>126</v>
      </c>
      <c r="C71" s="102">
        <v>70794</v>
      </c>
      <c r="D71" s="102">
        <v>32308</v>
      </c>
      <c r="E71" s="102">
        <v>4668</v>
      </c>
      <c r="F71" s="213">
        <v>4172</v>
      </c>
      <c r="G71" s="103">
        <v>730</v>
      </c>
      <c r="H71" s="104">
        <f>SUM(C71:G71)</f>
        <v>112672</v>
      </c>
      <c r="I71" s="223">
        <v>0</v>
      </c>
      <c r="J71" s="103">
        <f>SUM(H71:I71)</f>
        <v>112672</v>
      </c>
    </row>
    <row r="72" spans="2:10" ht="15">
      <c r="B72" s="45"/>
      <c r="C72" s="105"/>
      <c r="D72" s="106"/>
      <c r="E72" s="107"/>
      <c r="F72" s="239"/>
      <c r="G72" s="240"/>
      <c r="H72" s="106"/>
      <c r="I72" s="108"/>
      <c r="J72" s="108"/>
    </row>
    <row r="73" spans="2:11" ht="15">
      <c r="B73" s="45" t="s">
        <v>59</v>
      </c>
      <c r="C73" s="107">
        <v>0</v>
      </c>
      <c r="D73" s="106">
        <v>23081</v>
      </c>
      <c r="E73" s="107">
        <v>0</v>
      </c>
      <c r="F73" s="214">
        <v>0</v>
      </c>
      <c r="G73" s="108">
        <v>0</v>
      </c>
      <c r="H73" s="106">
        <f>SUM(C73:G73)</f>
        <v>23081</v>
      </c>
      <c r="I73" s="108">
        <v>148</v>
      </c>
      <c r="J73" s="108">
        <f>SUM(H73:I73)</f>
        <v>23229</v>
      </c>
      <c r="K73" s="118"/>
    </row>
    <row r="74" spans="2:11" ht="15">
      <c r="B74" s="45"/>
      <c r="C74" s="105"/>
      <c r="D74" s="106"/>
      <c r="E74" s="107"/>
      <c r="F74" s="241"/>
      <c r="G74" s="240"/>
      <c r="H74" s="106"/>
      <c r="I74" s="108"/>
      <c r="J74" s="108"/>
      <c r="K74" s="118"/>
    </row>
    <row r="75" spans="2:11" ht="15">
      <c r="B75" s="45" t="s">
        <v>78</v>
      </c>
      <c r="C75" s="105">
        <v>0</v>
      </c>
      <c r="D75" s="106">
        <v>-3142</v>
      </c>
      <c r="E75" s="107">
        <v>0</v>
      </c>
      <c r="F75" s="214">
        <v>0</v>
      </c>
      <c r="G75" s="108">
        <v>0</v>
      </c>
      <c r="H75" s="106">
        <f>SUM(C75:G75)</f>
        <v>-3142</v>
      </c>
      <c r="I75" s="108">
        <v>0</v>
      </c>
      <c r="J75" s="108">
        <f>SUM(H75:I75)</f>
        <v>-3142</v>
      </c>
      <c r="K75" s="118"/>
    </row>
    <row r="76" spans="2:11" ht="15">
      <c r="B76" s="45"/>
      <c r="C76" s="105"/>
      <c r="D76" s="106"/>
      <c r="E76" s="107"/>
      <c r="F76" s="106"/>
      <c r="G76" s="108"/>
      <c r="H76" s="106"/>
      <c r="I76" s="108"/>
      <c r="J76" s="108"/>
      <c r="K76" s="118"/>
    </row>
    <row r="77" spans="2:10" s="242" customFormat="1" ht="15">
      <c r="B77" s="45" t="s">
        <v>103</v>
      </c>
      <c r="C77" s="105">
        <v>1058</v>
      </c>
      <c r="D77" s="106">
        <v>0</v>
      </c>
      <c r="E77" s="107">
        <v>576</v>
      </c>
      <c r="F77" s="106">
        <v>0</v>
      </c>
      <c r="G77" s="108">
        <v>0</v>
      </c>
      <c r="H77" s="106">
        <f>SUM(C77:G77)</f>
        <v>1634</v>
      </c>
      <c r="I77" s="108">
        <v>0</v>
      </c>
      <c r="J77" s="108">
        <f>SUM(H77:I77)</f>
        <v>1634</v>
      </c>
    </row>
    <row r="78" spans="2:10" s="242" customFormat="1" ht="15">
      <c r="B78" s="45"/>
      <c r="C78" s="105"/>
      <c r="D78" s="106"/>
      <c r="E78" s="107"/>
      <c r="F78" s="106"/>
      <c r="G78" s="108"/>
      <c r="H78" s="106"/>
      <c r="I78" s="108"/>
      <c r="J78" s="108"/>
    </row>
    <row r="79" spans="2:10" s="242" customFormat="1" ht="15">
      <c r="B79" s="45" t="s">
        <v>66</v>
      </c>
      <c r="C79" s="106">
        <v>0</v>
      </c>
      <c r="D79" s="106">
        <v>0</v>
      </c>
      <c r="E79" s="107">
        <v>0</v>
      </c>
      <c r="F79" s="106">
        <v>0</v>
      </c>
      <c r="G79" s="108">
        <v>423</v>
      </c>
      <c r="H79" s="106">
        <f>SUM(C79:G79)</f>
        <v>423</v>
      </c>
      <c r="I79" s="108">
        <v>0</v>
      </c>
      <c r="J79" s="108">
        <f>SUM(H79:I79)</f>
        <v>423</v>
      </c>
    </row>
    <row r="80" spans="2:10" s="242" customFormat="1" ht="15" hidden="1">
      <c r="B80" s="45" t="s">
        <v>60</v>
      </c>
      <c r="C80" s="105"/>
      <c r="D80" s="106"/>
      <c r="E80" s="107"/>
      <c r="F80" s="106"/>
      <c r="G80" s="108"/>
      <c r="H80" s="106"/>
      <c r="I80" s="108"/>
      <c r="J80" s="108"/>
    </row>
    <row r="81" spans="2:10" s="242" customFormat="1" ht="15" hidden="1">
      <c r="B81" s="55" t="s">
        <v>61</v>
      </c>
      <c r="C81" s="105"/>
      <c r="D81" s="106"/>
      <c r="E81" s="107"/>
      <c r="F81" s="106"/>
      <c r="G81" s="108"/>
      <c r="H81" s="106"/>
      <c r="I81" s="108"/>
      <c r="J81" s="108"/>
    </row>
    <row r="82" spans="2:10" s="242" customFormat="1" ht="15" hidden="1">
      <c r="B82" s="55" t="s">
        <v>62</v>
      </c>
      <c r="C82" s="105"/>
      <c r="D82" s="106"/>
      <c r="E82" s="107"/>
      <c r="F82" s="106"/>
      <c r="G82" s="108"/>
      <c r="H82" s="106"/>
      <c r="I82" s="108"/>
      <c r="J82" s="108"/>
    </row>
    <row r="83" spans="2:10" s="242" customFormat="1" ht="15">
      <c r="B83" s="55"/>
      <c r="C83" s="105"/>
      <c r="D83" s="106"/>
      <c r="E83" s="107"/>
      <c r="F83" s="106"/>
      <c r="G83" s="108"/>
      <c r="H83" s="106"/>
      <c r="I83" s="108"/>
      <c r="J83" s="108"/>
    </row>
    <row r="84" spans="2:10" s="242" customFormat="1" ht="15">
      <c r="B84" s="45" t="s">
        <v>79</v>
      </c>
      <c r="C84" s="105">
        <v>28727</v>
      </c>
      <c r="D84" s="106">
        <v>-22257</v>
      </c>
      <c r="E84" s="107">
        <v>-6469</v>
      </c>
      <c r="F84" s="106">
        <v>0</v>
      </c>
      <c r="G84" s="108">
        <v>0</v>
      </c>
      <c r="H84" s="106">
        <f>SUM(C84:G84)</f>
        <v>1</v>
      </c>
      <c r="I84" s="108">
        <v>0</v>
      </c>
      <c r="J84" s="108">
        <f>SUM(H84:I84)</f>
        <v>1</v>
      </c>
    </row>
    <row r="85" spans="2:10" s="242" customFormat="1" ht="15">
      <c r="B85" s="55"/>
      <c r="C85" s="105"/>
      <c r="D85" s="106"/>
      <c r="E85" s="107"/>
      <c r="F85" s="106"/>
      <c r="G85" s="108"/>
      <c r="H85" s="106"/>
      <c r="I85" s="108"/>
      <c r="J85" s="108"/>
    </row>
    <row r="86" spans="2:10" s="242" customFormat="1" ht="15">
      <c r="B86" s="45" t="s">
        <v>84</v>
      </c>
      <c r="C86" s="105">
        <v>904</v>
      </c>
      <c r="D86" s="106">
        <v>0</v>
      </c>
      <c r="E86" s="107">
        <v>1350</v>
      </c>
      <c r="F86" s="106">
        <v>-434</v>
      </c>
      <c r="G86" s="108">
        <v>0</v>
      </c>
      <c r="H86" s="106">
        <f>SUM(C86:G86)</f>
        <v>1820</v>
      </c>
      <c r="I86" s="108">
        <v>0</v>
      </c>
      <c r="J86" s="108">
        <f>SUM(H86:I86)</f>
        <v>1820</v>
      </c>
    </row>
    <row r="87" spans="2:10" s="242" customFormat="1" ht="15.75" thickBot="1">
      <c r="B87" s="45"/>
      <c r="C87" s="105"/>
      <c r="D87" s="106"/>
      <c r="E87" s="107"/>
      <c r="F87" s="106"/>
      <c r="G87" s="108"/>
      <c r="H87" s="106"/>
      <c r="I87" s="108"/>
      <c r="J87" s="108"/>
    </row>
    <row r="88" spans="2:11" s="242" customFormat="1" ht="15.75" thickBot="1">
      <c r="B88" s="181" t="s">
        <v>114</v>
      </c>
      <c r="C88" s="182">
        <f aca="true" t="shared" si="2" ref="C88:H88">SUM(C71:C86)</f>
        <v>101483</v>
      </c>
      <c r="D88" s="182">
        <f>SUM(D71:D86)</f>
        <v>29990</v>
      </c>
      <c r="E88" s="182">
        <f t="shared" si="2"/>
        <v>125</v>
      </c>
      <c r="F88" s="182">
        <f t="shared" si="2"/>
        <v>3738</v>
      </c>
      <c r="G88" s="182">
        <f t="shared" si="2"/>
        <v>1153</v>
      </c>
      <c r="H88" s="182">
        <f t="shared" si="2"/>
        <v>136489</v>
      </c>
      <c r="I88" s="183">
        <f>SUM(I71:I86)</f>
        <v>148</v>
      </c>
      <c r="J88" s="183">
        <f>SUM(J71:J86)</f>
        <v>136637</v>
      </c>
      <c r="K88" s="243"/>
    </row>
    <row r="89" spans="2:10" ht="15.75" thickBot="1">
      <c r="B89" s="154"/>
      <c r="C89" s="155"/>
      <c r="D89" s="156"/>
      <c r="E89" s="155"/>
      <c r="F89" s="156"/>
      <c r="G89" s="157"/>
      <c r="H89" s="156"/>
      <c r="I89" s="157"/>
      <c r="J89" s="157"/>
    </row>
    <row r="90" spans="1:10" ht="15">
      <c r="A90" s="32"/>
      <c r="B90" s="244"/>
      <c r="C90" s="245"/>
      <c r="D90" s="245"/>
      <c r="E90" s="245"/>
      <c r="F90" s="245"/>
      <c r="G90" s="245"/>
      <c r="H90" s="245"/>
      <c r="I90" s="100"/>
      <c r="J90" s="101"/>
    </row>
    <row r="306" ht="15">
      <c r="B306" s="254"/>
    </row>
  </sheetData>
  <sheetProtection/>
  <mergeCells count="4">
    <mergeCell ref="C12:K12"/>
    <mergeCell ref="E13:I13"/>
    <mergeCell ref="C64:H64"/>
    <mergeCell ref="E65:G65"/>
  </mergeCells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zoomScalePageLayoutView="0" workbookViewId="0" topLeftCell="A43">
      <selection activeCell="G16" sqref="G16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42" t="s">
        <v>42</v>
      </c>
      <c r="C2" s="42"/>
      <c r="D2" s="184"/>
    </row>
    <row r="3" spans="1:5" ht="15.75">
      <c r="A3" s="32"/>
      <c r="B3" s="92" t="s">
        <v>0</v>
      </c>
      <c r="C3" s="93"/>
      <c r="D3" s="251"/>
      <c r="E3" s="32"/>
    </row>
    <row r="4" spans="1:5" ht="16.5" thickBot="1">
      <c r="A4" s="32"/>
      <c r="B4" s="96" t="s">
        <v>1</v>
      </c>
      <c r="C4" s="97"/>
      <c r="D4" s="252"/>
      <c r="E4" s="32"/>
    </row>
    <row r="5" spans="1:5" ht="15.75">
      <c r="A5" s="32"/>
      <c r="B5" s="94"/>
      <c r="C5" s="91"/>
      <c r="D5" s="253"/>
      <c r="E5" s="32"/>
    </row>
    <row r="6" spans="1:5" ht="15.75">
      <c r="A6" s="32"/>
      <c r="B6" s="94" t="s">
        <v>43</v>
      </c>
      <c r="C6" s="91"/>
      <c r="D6" s="253"/>
      <c r="E6" s="32"/>
    </row>
    <row r="7" spans="1:5" ht="15.75">
      <c r="A7" s="32"/>
      <c r="B7" s="94" t="s">
        <v>44</v>
      </c>
      <c r="C7" s="91"/>
      <c r="D7" s="253"/>
      <c r="E7" s="32"/>
    </row>
    <row r="8" spans="1:5" ht="15.75">
      <c r="A8" s="32"/>
      <c r="B8" s="95" t="s">
        <v>151</v>
      </c>
      <c r="C8" s="91"/>
      <c r="D8" s="253"/>
      <c r="E8" s="32"/>
    </row>
    <row r="9" spans="1:5" ht="16.5" thickBot="1">
      <c r="A9" s="32"/>
      <c r="B9" s="96" t="s">
        <v>36</v>
      </c>
      <c r="C9" s="97"/>
      <c r="D9" s="252"/>
      <c r="E9" s="32"/>
    </row>
    <row r="10" spans="2:5" ht="15.75">
      <c r="B10" s="2"/>
      <c r="C10" s="80"/>
      <c r="D10" s="186"/>
      <c r="E10" s="32"/>
    </row>
    <row r="11" spans="2:5" ht="15.75">
      <c r="B11" s="2"/>
      <c r="C11" s="80" t="s">
        <v>33</v>
      </c>
      <c r="D11" s="186" t="s">
        <v>33</v>
      </c>
      <c r="E11" s="32"/>
    </row>
    <row r="12" spans="2:5" ht="15.75">
      <c r="B12" s="2"/>
      <c r="C12" s="83">
        <v>39813</v>
      </c>
      <c r="D12" s="187">
        <v>39447</v>
      </c>
      <c r="E12" s="32"/>
    </row>
    <row r="13" spans="2:5" ht="16.5" thickBot="1">
      <c r="B13" s="2"/>
      <c r="C13" s="81" t="s">
        <v>28</v>
      </c>
      <c r="D13" s="188" t="s">
        <v>28</v>
      </c>
      <c r="E13" s="32"/>
    </row>
    <row r="14" spans="2:4" ht="16.5" thickBot="1">
      <c r="B14" s="5" t="s">
        <v>45</v>
      </c>
      <c r="C14" s="78"/>
      <c r="D14" s="78"/>
    </row>
    <row r="15" spans="2:4" ht="15">
      <c r="B15" s="276" t="s">
        <v>46</v>
      </c>
      <c r="C15" s="277">
        <f>'[2]Income Statement'!E32-125+487</f>
        <v>34206</v>
      </c>
      <c r="D15" s="277">
        <v>24304</v>
      </c>
    </row>
    <row r="16" spans="2:4" ht="15">
      <c r="B16" s="278"/>
      <c r="C16" s="277"/>
      <c r="D16" s="277"/>
    </row>
    <row r="17" spans="2:4" ht="15.75">
      <c r="B17" s="4" t="s">
        <v>47</v>
      </c>
      <c r="C17" s="277"/>
      <c r="D17" s="277"/>
    </row>
    <row r="18" spans="2:4" ht="15">
      <c r="B18" s="279" t="s">
        <v>48</v>
      </c>
      <c r="C18" s="277">
        <f>22693+35+125-487</f>
        <v>22366</v>
      </c>
      <c r="D18" s="277">
        <f>220+11575+98+262-392</f>
        <v>11763</v>
      </c>
    </row>
    <row r="19" spans="2:4" ht="15">
      <c r="B19" s="2" t="s">
        <v>49</v>
      </c>
      <c r="C19" s="277">
        <v>843</v>
      </c>
      <c r="D19" s="280">
        <f>8748-340</f>
        <v>8408</v>
      </c>
    </row>
    <row r="20" spans="2:4" ht="15.75" thickBot="1">
      <c r="B20" s="2"/>
      <c r="C20" s="277"/>
      <c r="D20" s="192"/>
    </row>
    <row r="21" spans="2:4" ht="16.5" thickBot="1">
      <c r="B21" s="5" t="s">
        <v>127</v>
      </c>
      <c r="C21" s="20">
        <f>SUM(C15:C20)</f>
        <v>57415</v>
      </c>
      <c r="D21" s="189">
        <f>SUM(D15:D20)</f>
        <v>44475</v>
      </c>
    </row>
    <row r="22" spans="2:4" ht="15">
      <c r="B22" s="3"/>
      <c r="C22" s="21"/>
      <c r="D22" s="193"/>
    </row>
    <row r="23" spans="2:4" ht="15.75">
      <c r="B23" s="4" t="s">
        <v>50</v>
      </c>
      <c r="C23" s="18"/>
      <c r="D23" s="192"/>
    </row>
    <row r="24" spans="2:4" ht="15">
      <c r="B24" s="2" t="s">
        <v>51</v>
      </c>
      <c r="C24" s="18">
        <v>-123538</v>
      </c>
      <c r="D24" s="281">
        <f>-820+-28139</f>
        <v>-28959</v>
      </c>
    </row>
    <row r="25" spans="2:4" ht="15">
      <c r="B25" s="2" t="s">
        <v>52</v>
      </c>
      <c r="C25" s="18">
        <f>42313-6780</f>
        <v>35533</v>
      </c>
      <c r="D25" s="281">
        <v>8923</v>
      </c>
    </row>
    <row r="26" spans="2:4" ht="15.75" thickBot="1">
      <c r="B26" s="2"/>
      <c r="C26" s="18" t="s">
        <v>80</v>
      </c>
      <c r="D26" s="192" t="s">
        <v>80</v>
      </c>
    </row>
    <row r="27" spans="2:4" ht="16.5" thickBot="1">
      <c r="B27" s="5" t="s">
        <v>154</v>
      </c>
      <c r="C27" s="20">
        <f>SUM(C21:C26)</f>
        <v>-30590</v>
      </c>
      <c r="D27" s="189">
        <f>SUM(D21:D26)</f>
        <v>24439</v>
      </c>
    </row>
    <row r="28" spans="2:5" ht="15">
      <c r="B28" s="3"/>
      <c r="C28" s="88"/>
      <c r="D28" s="194"/>
      <c r="E28" s="32"/>
    </row>
    <row r="29" spans="2:5" ht="15">
      <c r="B29" s="256" t="s">
        <v>53</v>
      </c>
      <c r="C29" s="52">
        <v>-1044</v>
      </c>
      <c r="D29" s="198" t="s">
        <v>76</v>
      </c>
      <c r="E29" s="32"/>
    </row>
    <row r="30" spans="2:5" ht="15">
      <c r="B30" s="256" t="s">
        <v>78</v>
      </c>
      <c r="C30" s="52">
        <v>-4540</v>
      </c>
      <c r="D30" s="282">
        <v>-3142</v>
      </c>
      <c r="E30" s="32"/>
    </row>
    <row r="31" spans="2:5" ht="15.75" thickBot="1">
      <c r="B31" s="2"/>
      <c r="C31" s="53"/>
      <c r="D31" s="195"/>
      <c r="E31" s="32"/>
    </row>
    <row r="32" spans="2:4" ht="16.5" thickBot="1">
      <c r="B32" s="5" t="s">
        <v>155</v>
      </c>
      <c r="C32" s="90">
        <f>SUM(C27:C30)</f>
        <v>-36174</v>
      </c>
      <c r="D32" s="196">
        <f>SUM(D27:D30)</f>
        <v>21297</v>
      </c>
    </row>
    <row r="33" spans="2:4" ht="16.5" thickBot="1">
      <c r="B33" s="3"/>
      <c r="C33" s="20"/>
      <c r="D33" s="197"/>
    </row>
    <row r="34" spans="2:4" ht="16.5" thickBot="1">
      <c r="B34" s="60" t="s">
        <v>102</v>
      </c>
      <c r="C34" s="87"/>
      <c r="D34" s="246"/>
    </row>
    <row r="35" spans="2:4" ht="15">
      <c r="B35" s="256" t="s">
        <v>54</v>
      </c>
      <c r="C35" s="18">
        <v>1291</v>
      </c>
      <c r="D35" s="281">
        <v>340</v>
      </c>
    </row>
    <row r="36" spans="2:4" ht="15">
      <c r="B36" s="256" t="s">
        <v>156</v>
      </c>
      <c r="C36" s="18">
        <v>-127</v>
      </c>
      <c r="D36" s="198" t="s">
        <v>76</v>
      </c>
    </row>
    <row r="37" spans="2:4" ht="15">
      <c r="B37" s="24" t="s">
        <v>128</v>
      </c>
      <c r="C37" s="18">
        <f>-12908-177390</f>
        <v>-190298</v>
      </c>
      <c r="D37" s="281">
        <v>-110531</v>
      </c>
    </row>
    <row r="38" spans="2:4" ht="15">
      <c r="B38" s="24" t="s">
        <v>55</v>
      </c>
      <c r="C38" s="160">
        <v>43</v>
      </c>
      <c r="D38" s="283">
        <v>28</v>
      </c>
    </row>
    <row r="39" spans="2:4" ht="15.75" thickBot="1">
      <c r="B39" s="2"/>
      <c r="C39" s="18"/>
      <c r="D39" s="192"/>
    </row>
    <row r="40" spans="2:4" ht="16.5" thickBot="1">
      <c r="B40" s="5" t="s">
        <v>56</v>
      </c>
      <c r="C40" s="20">
        <f>SUM(C35:C39)</f>
        <v>-189091</v>
      </c>
      <c r="D40" s="191">
        <f>SUM(D35:D39)</f>
        <v>-110163</v>
      </c>
    </row>
    <row r="41" spans="2:4" ht="15.75" thickBot="1">
      <c r="B41" s="3"/>
      <c r="C41" s="88"/>
      <c r="D41" s="194"/>
    </row>
    <row r="42" spans="2:4" ht="16.5" thickBot="1">
      <c r="B42" s="60" t="s">
        <v>101</v>
      </c>
      <c r="C42" s="89"/>
      <c r="D42" s="185"/>
    </row>
    <row r="43" spans="2:4" ht="15">
      <c r="B43" s="256" t="s">
        <v>133</v>
      </c>
      <c r="C43" s="284">
        <v>63317</v>
      </c>
      <c r="D43" s="277">
        <v>30688</v>
      </c>
    </row>
    <row r="44" spans="2:4" ht="15">
      <c r="B44" s="24" t="s">
        <v>77</v>
      </c>
      <c r="C44" s="52">
        <f>66758-2332</f>
        <v>64426</v>
      </c>
      <c r="D44" s="199">
        <f>77348+151</f>
        <v>77499</v>
      </c>
    </row>
    <row r="45" spans="2:4" ht="15">
      <c r="B45" s="159" t="s">
        <v>134</v>
      </c>
      <c r="C45" s="160">
        <v>120028</v>
      </c>
      <c r="D45" s="200">
        <v>0</v>
      </c>
    </row>
    <row r="46" spans="2:4" ht="15">
      <c r="B46" s="159" t="s">
        <v>135</v>
      </c>
      <c r="C46" s="160">
        <v>-2170</v>
      </c>
      <c r="D46" s="201">
        <v>-8748</v>
      </c>
    </row>
    <row r="47" spans="2:4" ht="15">
      <c r="B47" s="159" t="s">
        <v>90</v>
      </c>
      <c r="C47" s="160">
        <v>-55338</v>
      </c>
      <c r="D47" s="282">
        <v>-70</v>
      </c>
    </row>
    <row r="48" spans="2:4" ht="15">
      <c r="B48" s="159" t="s">
        <v>152</v>
      </c>
      <c r="C48" s="282">
        <v>-739</v>
      </c>
      <c r="D48" s="201">
        <v>-147</v>
      </c>
    </row>
    <row r="49" spans="2:4" ht="15">
      <c r="B49" s="159" t="s">
        <v>111</v>
      </c>
      <c r="C49" s="160">
        <v>-4351</v>
      </c>
      <c r="D49" s="198" t="s">
        <v>76</v>
      </c>
    </row>
    <row r="50" spans="2:4" ht="15.75" thickBot="1">
      <c r="B50" s="24"/>
      <c r="C50" s="53"/>
      <c r="D50" s="201"/>
    </row>
    <row r="51" spans="2:4" ht="16.5" thickBot="1">
      <c r="B51" s="43" t="s">
        <v>71</v>
      </c>
      <c r="C51" s="285">
        <f>SUM(C43:C50)</f>
        <v>185173</v>
      </c>
      <c r="D51" s="286">
        <f>SUM(D43:D50)</f>
        <v>99222</v>
      </c>
    </row>
    <row r="52" spans="2:4" ht="15.75">
      <c r="B52" s="4"/>
      <c r="C52" s="18"/>
      <c r="D52" s="203"/>
    </row>
    <row r="53" spans="2:4" ht="15">
      <c r="B53" s="24" t="s">
        <v>98</v>
      </c>
      <c r="C53" s="281">
        <f>C51+C40+C32</f>
        <v>-40092</v>
      </c>
      <c r="D53" s="281">
        <f>D51+D40+D32</f>
        <v>10356</v>
      </c>
    </row>
    <row r="54" spans="2:4" ht="15">
      <c r="B54" s="2" t="s">
        <v>99</v>
      </c>
      <c r="C54" s="287">
        <v>7379</v>
      </c>
      <c r="D54" s="207">
        <v>-2977</v>
      </c>
    </row>
    <row r="55" spans="2:4" ht="15.75" thickBot="1">
      <c r="B55" s="44"/>
      <c r="C55" s="19" t="s">
        <v>75</v>
      </c>
      <c r="D55" s="190"/>
    </row>
    <row r="56" spans="2:4" ht="16.5" thickBot="1">
      <c r="B56" s="178" t="s">
        <v>100</v>
      </c>
      <c r="C56" s="204">
        <f>SUM(C53:C55)</f>
        <v>-32713</v>
      </c>
      <c r="D56" s="59">
        <f>SUM(D53:D55)</f>
        <v>7379</v>
      </c>
    </row>
    <row r="57" spans="3:4" ht="15">
      <c r="C57" s="34"/>
      <c r="D57" s="205" t="s">
        <v>75</v>
      </c>
    </row>
    <row r="58" spans="3:4" ht="15.75">
      <c r="C58" s="35"/>
      <c r="D58" s="206"/>
    </row>
    <row r="59" spans="3:4" ht="15">
      <c r="C59" s="35"/>
      <c r="D59" s="202"/>
    </row>
  </sheetData>
  <sheetProtection/>
  <printOptions/>
  <pageMargins left="0.36" right="0.37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